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L40" i="1" l="1"/>
  <c r="M40" i="1"/>
  <c r="N40" i="1"/>
  <c r="K40" i="1"/>
  <c r="N39" i="1"/>
  <c r="M39" i="1"/>
  <c r="L39" i="1"/>
  <c r="K39" i="1"/>
  <c r="F42" i="1"/>
  <c r="D46" i="1"/>
  <c r="E46" i="1"/>
  <c r="F46" i="1"/>
  <c r="G46" i="1"/>
  <c r="C46" i="1"/>
  <c r="G43" i="1"/>
  <c r="F43" i="1"/>
  <c r="E43" i="1"/>
  <c r="D43" i="1"/>
  <c r="C43" i="1"/>
  <c r="G45" i="1"/>
  <c r="D45" i="1"/>
  <c r="F45" i="1"/>
  <c r="E45" i="1"/>
  <c r="C45" i="1"/>
  <c r="E42" i="1"/>
  <c r="G42" i="1"/>
  <c r="C33" i="1"/>
  <c r="F21" i="1"/>
  <c r="D42" i="1"/>
  <c r="C42" i="1"/>
  <c r="F27" i="1"/>
  <c r="F25" i="1"/>
  <c r="F8" i="1"/>
  <c r="F15" i="1" s="1"/>
  <c r="E8" i="1"/>
  <c r="E14" i="1" s="1"/>
  <c r="F14" i="1" s="1"/>
  <c r="D8" i="1"/>
  <c r="D13" i="1" s="1"/>
  <c r="E13" i="1" s="1"/>
  <c r="F13" i="1" s="1"/>
  <c r="C8" i="1"/>
  <c r="E10" i="1" s="1"/>
  <c r="D10" i="1" l="1"/>
  <c r="F10" i="1"/>
  <c r="C10" i="1"/>
  <c r="C12" i="1" s="1"/>
  <c r="D12" i="1" s="1"/>
  <c r="E12" i="1" s="1"/>
  <c r="F12" i="1" s="1"/>
  <c r="F17" i="1" s="1"/>
</calcChain>
</file>

<file path=xl/sharedStrings.xml><?xml version="1.0" encoding="utf-8"?>
<sst xmlns="http://schemas.openxmlformats.org/spreadsheetml/2006/main" count="56" uniqueCount="46">
  <si>
    <t>Fall-Spring (year 1)</t>
  </si>
  <si>
    <t>Sum.-Spr.(year2)</t>
  </si>
  <si>
    <t>Sum-Spr. (Year 3)</t>
  </si>
  <si>
    <t>Sum-Spr. (year 4)</t>
  </si>
  <si>
    <t>Tuition</t>
  </si>
  <si>
    <t>Mand. Supplies</t>
  </si>
  <si>
    <t>Raw Totals</t>
  </si>
  <si>
    <t>Accumlating Totals</t>
  </si>
  <si>
    <t>6% Interest Rate</t>
  </si>
  <si>
    <t>True Total</t>
  </si>
  <si>
    <t>10 Year Payment Plan</t>
  </si>
  <si>
    <t>20 Year Payment Plan</t>
  </si>
  <si>
    <t xml:space="preserve">Monthly Payments: </t>
  </si>
  <si>
    <t>15 Year Payment Plan</t>
  </si>
  <si>
    <t>HPSP Value:</t>
  </si>
  <si>
    <t xml:space="preserve">UCLA School of Dentistry: Tutition &amp; Mandatory Fees </t>
  </si>
  <si>
    <t>Year 1</t>
  </si>
  <si>
    <t>Year 2</t>
  </si>
  <si>
    <t>Year 3</t>
  </si>
  <si>
    <t>Year 4</t>
  </si>
  <si>
    <t>Debt Paid For</t>
  </si>
  <si>
    <t>Dental Pay</t>
  </si>
  <si>
    <t>Housing Allowance</t>
  </si>
  <si>
    <t xml:space="preserve">Sustenance  Allow. </t>
  </si>
  <si>
    <t>Total (no taxes):</t>
  </si>
  <si>
    <t>Free Tuition, Mandatory Fees Paid, 20K sign-on bonus, 10.5 months of $2,153, 1.5 months of 2,934.30, captain pay upon graduation, dental bonus, food and housing allowances</t>
  </si>
  <si>
    <t>Year 5</t>
  </si>
  <si>
    <t xml:space="preserve">20k bonus/ 5 </t>
  </si>
  <si>
    <t>Total (with taxes):</t>
  </si>
  <si>
    <t>Tax Note: Only Officer pay taxed (0.8), 20K bonus taxed (0.75), Dental 20K annual pay taxed (0.8), monthly school stipend taxed (0.8)</t>
  </si>
  <si>
    <t>Bring Home (taxed):</t>
  </si>
  <si>
    <t>5 Year Payment Plan</t>
  </si>
  <si>
    <t>Monthly Payments:</t>
  </si>
  <si>
    <t>Year 6</t>
  </si>
  <si>
    <t>Year 7</t>
  </si>
  <si>
    <t>Year 8</t>
  </si>
  <si>
    <t>Year 9</t>
  </si>
  <si>
    <t>AEGD Retention Pay</t>
  </si>
  <si>
    <t>Gross Pay:</t>
  </si>
  <si>
    <t>Total Principal:</t>
  </si>
  <si>
    <t>Stipend(10.5 mo.)</t>
  </si>
  <si>
    <t>O-1 pay(1.5 mo.)</t>
  </si>
  <si>
    <t>O-3 pay (12 mo.)</t>
  </si>
  <si>
    <t>O-4 pay (12 mo.)</t>
  </si>
  <si>
    <t>Average: 177,303.36</t>
  </si>
  <si>
    <t>Average: 157,293.98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</si>
</sst>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3" fontId="0" fillId="0" borderId="0" xfId="0" applyNumberFormat="1" applyBorder="1"/>
    <xf numFmtId="3" fontId="0" fillId="7" borderId="2" xfId="0" applyNumberFormat="1" applyFill="1" applyBorder="1"/>
    <xf numFmtId="3" fontId="0" fillId="6" borderId="2" xfId="0" applyNumberFormat="1" applyFill="1" applyBorder="1"/>
    <xf numFmtId="3" fontId="0" fillId="2" borderId="3" xfId="0" applyNumberFormat="1" applyFill="1" applyBorder="1"/>
    <xf numFmtId="0" fontId="0" fillId="0" borderId="1" xfId="0" applyBorder="1"/>
    <xf numFmtId="3" fontId="0" fillId="0" borderId="4" xfId="0" applyNumberFormat="1" applyBorder="1"/>
    <xf numFmtId="3" fontId="0" fillId="0" borderId="5" xfId="0" applyNumberFormat="1" applyBorder="1"/>
    <xf numFmtId="3" fontId="0" fillId="0" borderId="6" xfId="0" applyNumberFormat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9" xfId="0" applyNumberFormat="1" applyBorder="1"/>
    <xf numFmtId="3" fontId="0" fillId="4" borderId="2" xfId="0" applyNumberFormat="1" applyFill="1" applyBorder="1"/>
    <xf numFmtId="3" fontId="0" fillId="4" borderId="10" xfId="0" applyNumberFormat="1" applyFill="1" applyBorder="1"/>
    <xf numFmtId="0" fontId="0" fillId="4" borderId="2" xfId="0" applyFill="1" applyBorder="1"/>
    <xf numFmtId="0" fontId="0" fillId="4" borderId="3" xfId="0" applyFill="1" applyBorder="1"/>
    <xf numFmtId="3" fontId="0" fillId="7" borderId="10" xfId="0" applyNumberFormat="1" applyFill="1" applyBorder="1"/>
    <xf numFmtId="0" fontId="0" fillId="7" borderId="2" xfId="0" applyFill="1" applyBorder="1"/>
    <xf numFmtId="0" fontId="0" fillId="7" borderId="3" xfId="0" applyFill="1" applyBorder="1"/>
    <xf numFmtId="3" fontId="0" fillId="6" borderId="10" xfId="0" applyNumberFormat="1" applyFill="1" applyBorder="1"/>
    <xf numFmtId="0" fontId="0" fillId="6" borderId="3" xfId="0" applyFill="1" applyBorder="1"/>
    <xf numFmtId="3" fontId="0" fillId="2" borderId="1" xfId="0" applyNumberFormat="1" applyFill="1" applyBorder="1"/>
    <xf numFmtId="0" fontId="0" fillId="0" borderId="10" xfId="0" applyBorder="1"/>
    <xf numFmtId="0" fontId="0" fillId="0" borderId="2" xfId="0" applyBorder="1"/>
    <xf numFmtId="3" fontId="0" fillId="0" borderId="10" xfId="0" applyNumberFormat="1" applyFill="1" applyBorder="1"/>
    <xf numFmtId="3" fontId="0" fillId="0" borderId="2" xfId="0" applyNumberFormat="1" applyFill="1" applyBorder="1"/>
    <xf numFmtId="3" fontId="1" fillId="0" borderId="2" xfId="0" applyNumberFormat="1" applyFont="1" applyFill="1" applyBorder="1"/>
    <xf numFmtId="3" fontId="0" fillId="3" borderId="3" xfId="0" applyNumberFormat="1" applyFill="1" applyBorder="1"/>
    <xf numFmtId="0" fontId="0" fillId="0" borderId="11" xfId="0" applyBorder="1"/>
    <xf numFmtId="0" fontId="0" fillId="0" borderId="0" xfId="0" applyBorder="1"/>
    <xf numFmtId="0" fontId="0" fillId="0" borderId="0" xfId="0" applyAlignment="1"/>
    <xf numFmtId="0" fontId="0" fillId="0" borderId="9" xfId="0" applyBorder="1"/>
    <xf numFmtId="0" fontId="0" fillId="0" borderId="3" xfId="0" applyBorder="1"/>
    <xf numFmtId="4" fontId="0" fillId="8" borderId="1" xfId="0" applyNumberFormat="1" applyFill="1" applyBorder="1" applyAlignment="1"/>
    <xf numFmtId="0" fontId="0" fillId="8" borderId="3" xfId="0" applyFill="1" applyBorder="1"/>
    <xf numFmtId="0" fontId="0" fillId="0" borderId="3" xfId="0" applyFill="1" applyBorder="1"/>
    <xf numFmtId="0" fontId="0" fillId="0" borderId="12" xfId="0" applyBorder="1"/>
    <xf numFmtId="0" fontId="0" fillId="5" borderId="1" xfId="0" applyFill="1" applyBorder="1"/>
    <xf numFmtId="4" fontId="0" fillId="0" borderId="0" xfId="0" applyNumberFormat="1"/>
    <xf numFmtId="4" fontId="0" fillId="0" borderId="3" xfId="0" applyNumberFormat="1" applyFill="1" applyBorder="1" applyAlignment="1"/>
    <xf numFmtId="0" fontId="0" fillId="0" borderId="7" xfId="0" applyBorder="1"/>
    <xf numFmtId="0" fontId="0" fillId="0" borderId="8" xfId="0" applyBorder="1"/>
    <xf numFmtId="4" fontId="0" fillId="0" borderId="6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0" fillId="0" borderId="11" xfId="0" applyNumberFormat="1" applyBorder="1"/>
    <xf numFmtId="4" fontId="0" fillId="0" borderId="0" xfId="0" applyNumberFormat="1" applyBorder="1"/>
    <xf numFmtId="4" fontId="0" fillId="0" borderId="12" xfId="0" applyNumberFormat="1" applyBorder="1"/>
    <xf numFmtId="3" fontId="0" fillId="0" borderId="11" xfId="0" applyNumberFormat="1" applyBorder="1"/>
    <xf numFmtId="3" fontId="0" fillId="0" borderId="12" xfId="0" applyNumberFormat="1" applyBorder="1"/>
    <xf numFmtId="4" fontId="0" fillId="0" borderId="12" xfId="0" applyNumberFormat="1" applyBorder="1" applyAlignment="1">
      <alignment wrapText="1"/>
    </xf>
    <xf numFmtId="4" fontId="0" fillId="8" borderId="3" xfId="0" applyNumberFormat="1" applyFill="1" applyBorder="1" applyAlignme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48"/>
  <sheetViews>
    <sheetView tabSelected="1" topLeftCell="A22" zoomScale="85" zoomScaleNormal="85" workbookViewId="0">
      <selection activeCell="H45" sqref="H45"/>
    </sheetView>
  </sheetViews>
  <sheetFormatPr defaultRowHeight="15" x14ac:dyDescent="0.25"/>
  <cols>
    <col min="2" max="2" width="18.42578125" customWidth="1"/>
    <col min="3" max="3" width="17.7109375" customWidth="1"/>
    <col min="4" max="4" width="16" customWidth="1"/>
    <col min="5" max="5" width="16.42578125" customWidth="1"/>
    <col min="6" max="6" width="16.28515625" customWidth="1"/>
    <col min="7" max="7" width="13.42578125" customWidth="1"/>
    <col min="8" max="8" width="18.28515625" customWidth="1"/>
    <col min="9" max="9" width="10.140625" bestFit="1" customWidth="1"/>
    <col min="11" max="11" width="10.140625" bestFit="1" customWidth="1"/>
  </cols>
  <sheetData>
    <row r="2" spans="2:6" ht="15.75" thickBot="1" x14ac:dyDescent="0.3"/>
    <row r="3" spans="2:6" x14ac:dyDescent="0.25">
      <c r="C3" s="85" t="s">
        <v>15</v>
      </c>
      <c r="D3" s="86"/>
      <c r="E3" s="87"/>
    </row>
    <row r="4" spans="2:6" ht="15.75" thickBot="1" x14ac:dyDescent="0.3">
      <c r="C4" s="88"/>
      <c r="D4" s="89"/>
      <c r="E4" s="90"/>
    </row>
    <row r="5" spans="2:6" ht="15.75" thickBot="1" x14ac:dyDescent="0.3">
      <c r="B5" s="5"/>
      <c r="C5" s="5" t="s">
        <v>0</v>
      </c>
      <c r="D5" s="5" t="s">
        <v>1</v>
      </c>
      <c r="E5" s="5" t="s">
        <v>2</v>
      </c>
      <c r="F5" s="5" t="s">
        <v>3</v>
      </c>
    </row>
    <row r="6" spans="2:6" ht="15.75" thickBot="1" x14ac:dyDescent="0.3">
      <c r="B6" s="5" t="s">
        <v>4</v>
      </c>
      <c r="C6" s="6">
        <v>41253</v>
      </c>
      <c r="D6" s="7">
        <v>45193</v>
      </c>
      <c r="E6" s="7">
        <v>45193</v>
      </c>
      <c r="F6" s="8">
        <v>45193</v>
      </c>
    </row>
    <row r="7" spans="2:6" ht="15.75" thickBot="1" x14ac:dyDescent="0.3">
      <c r="B7" s="5" t="s">
        <v>5</v>
      </c>
      <c r="C7" s="9">
        <v>19696</v>
      </c>
      <c r="D7" s="10">
        <v>12451</v>
      </c>
      <c r="E7" s="10">
        <v>4010</v>
      </c>
      <c r="F7" s="11">
        <v>4335</v>
      </c>
    </row>
    <row r="8" spans="2:6" ht="15.75" thickBot="1" x14ac:dyDescent="0.3">
      <c r="B8" s="5" t="s">
        <v>6</v>
      </c>
      <c r="C8" s="12">
        <f xml:space="preserve"> (C6+ C7 )</f>
        <v>60949</v>
      </c>
      <c r="D8" s="2">
        <f>D6+D7</f>
        <v>57644</v>
      </c>
      <c r="E8" s="3">
        <f>E6+E7</f>
        <v>49203</v>
      </c>
      <c r="F8" s="4">
        <f>F6+F7</f>
        <v>49528</v>
      </c>
    </row>
    <row r="9" spans="2:6" ht="15.75" thickBot="1" x14ac:dyDescent="0.3">
      <c r="B9" s="62"/>
      <c r="C9" s="82"/>
      <c r="D9" s="82"/>
      <c r="E9" s="82"/>
      <c r="F9" s="63"/>
    </row>
    <row r="10" spans="2:6" ht="15.75" thickBot="1" x14ac:dyDescent="0.3">
      <c r="B10" s="5" t="s">
        <v>7</v>
      </c>
      <c r="C10" s="24">
        <f xml:space="preserve"> (C8+ C9 )</f>
        <v>60949</v>
      </c>
      <c r="D10" s="25">
        <f>C8+D8</f>
        <v>118593</v>
      </c>
      <c r="E10" s="26">
        <f>SUM(C8:E8)</f>
        <v>167796</v>
      </c>
      <c r="F10" s="27">
        <f>SUM(C8:F8)</f>
        <v>217324</v>
      </c>
    </row>
    <row r="11" spans="2:6" ht="15.75" thickBot="1" x14ac:dyDescent="0.3">
      <c r="B11" s="62"/>
      <c r="C11" s="82"/>
      <c r="D11" s="82"/>
      <c r="E11" s="82"/>
      <c r="F11" s="63"/>
    </row>
    <row r="12" spans="2:6" ht="15.75" thickBot="1" x14ac:dyDescent="0.3">
      <c r="B12" s="5" t="s">
        <v>8</v>
      </c>
      <c r="C12" s="13">
        <f>C10</f>
        <v>60949</v>
      </c>
      <c r="D12" s="14">
        <f>C12*1.06</f>
        <v>64605.94</v>
      </c>
      <c r="E12" s="14">
        <f>D12*1.06</f>
        <v>68482.296400000007</v>
      </c>
      <c r="F12" s="15">
        <f>E12*1.06</f>
        <v>72591.234184000015</v>
      </c>
    </row>
    <row r="13" spans="2:6" ht="15.75" thickBot="1" x14ac:dyDescent="0.3">
      <c r="B13" s="54"/>
      <c r="C13" s="55"/>
      <c r="D13" s="16">
        <f>D8</f>
        <v>57644</v>
      </c>
      <c r="E13" s="17">
        <f>D13*1.06</f>
        <v>61102.640000000007</v>
      </c>
      <c r="F13" s="18">
        <f>E13*1.06</f>
        <v>64768.798400000007</v>
      </c>
    </row>
    <row r="14" spans="2:6" ht="15.75" thickBot="1" x14ac:dyDescent="0.3">
      <c r="B14" s="56"/>
      <c r="C14" s="83"/>
      <c r="D14" s="57"/>
      <c r="E14" s="19">
        <f>E8</f>
        <v>49203</v>
      </c>
      <c r="F14" s="20">
        <f>E14*1.06</f>
        <v>52155.18</v>
      </c>
    </row>
    <row r="15" spans="2:6" ht="15.75" thickBot="1" x14ac:dyDescent="0.3">
      <c r="B15" s="56"/>
      <c r="C15" s="83"/>
      <c r="D15" s="83"/>
      <c r="E15" s="57"/>
      <c r="F15" s="21">
        <f>F8</f>
        <v>49528</v>
      </c>
    </row>
    <row r="16" spans="2:6" ht="15.75" thickBot="1" x14ac:dyDescent="0.3">
      <c r="B16" s="52"/>
      <c r="C16" s="84"/>
      <c r="D16" s="84"/>
      <c r="E16" s="84"/>
      <c r="F16" s="53"/>
    </row>
    <row r="17" spans="2:14" ht="15.75" thickBot="1" x14ac:dyDescent="0.3">
      <c r="B17" s="5" t="s">
        <v>9</v>
      </c>
      <c r="C17" s="62"/>
      <c r="D17" s="82"/>
      <c r="E17" s="82"/>
      <c r="F17" s="37">
        <f>SUM(F12:F15)</f>
        <v>239043.21258400002</v>
      </c>
    </row>
    <row r="18" spans="2:14" x14ac:dyDescent="0.25">
      <c r="F18" s="38"/>
    </row>
    <row r="19" spans="2:14" ht="15.75" thickBot="1" x14ac:dyDescent="0.3"/>
    <row r="20" spans="2:14" ht="15.75" thickBot="1" x14ac:dyDescent="0.3">
      <c r="B20" s="54" t="s">
        <v>31</v>
      </c>
      <c r="C20" s="91"/>
      <c r="D20" s="62" t="s">
        <v>32</v>
      </c>
      <c r="E20" s="63"/>
      <c r="F20" s="42">
        <v>4621.37</v>
      </c>
    </row>
    <row r="21" spans="2:14" ht="15.75" thickBot="1" x14ac:dyDescent="0.3">
      <c r="B21" s="62"/>
      <c r="C21" s="63"/>
      <c r="D21" s="62" t="s">
        <v>39</v>
      </c>
      <c r="E21" s="63"/>
      <c r="F21" s="5">
        <f>F20*60</f>
        <v>277282.2</v>
      </c>
    </row>
    <row r="22" spans="2:14" ht="15.75" thickBot="1" x14ac:dyDescent="0.3">
      <c r="B22" s="60" t="s">
        <v>10</v>
      </c>
      <c r="C22" s="61"/>
      <c r="D22" s="60" t="s">
        <v>12</v>
      </c>
      <c r="E22" s="61"/>
      <c r="F22" s="33">
        <v>2653.87</v>
      </c>
    </row>
    <row r="23" spans="2:14" ht="15.75" thickBot="1" x14ac:dyDescent="0.3">
      <c r="B23" s="60"/>
      <c r="C23" s="61"/>
      <c r="D23" s="60" t="s">
        <v>39</v>
      </c>
      <c r="E23" s="61"/>
      <c r="F23" s="33">
        <v>318464.40000000002</v>
      </c>
    </row>
    <row r="24" spans="2:14" ht="15.75" thickBot="1" x14ac:dyDescent="0.3">
      <c r="B24" s="62" t="s">
        <v>13</v>
      </c>
      <c r="C24" s="63"/>
      <c r="D24" s="62" t="s">
        <v>12</v>
      </c>
      <c r="E24" s="63"/>
      <c r="F24" s="39">
        <v>2017.18</v>
      </c>
    </row>
    <row r="25" spans="2:14" ht="15.75" thickBot="1" x14ac:dyDescent="0.3">
      <c r="B25" s="62"/>
      <c r="C25" s="63"/>
      <c r="D25" s="62" t="s">
        <v>39</v>
      </c>
      <c r="E25" s="63"/>
      <c r="F25" s="35">
        <f>F24*180</f>
        <v>363092.4</v>
      </c>
    </row>
    <row r="26" spans="2:14" ht="15.75" thickBot="1" x14ac:dyDescent="0.3">
      <c r="B26" s="60" t="s">
        <v>11</v>
      </c>
      <c r="C26" s="61"/>
      <c r="D26" s="60" t="s">
        <v>12</v>
      </c>
      <c r="E26" s="61"/>
      <c r="F26" s="51">
        <v>1712.58</v>
      </c>
    </row>
    <row r="27" spans="2:14" ht="15.75" thickBot="1" x14ac:dyDescent="0.3">
      <c r="B27" s="60"/>
      <c r="C27" s="61"/>
      <c r="D27" s="60" t="s">
        <v>39</v>
      </c>
      <c r="E27" s="61"/>
      <c r="F27" s="34">
        <f>F26*240</f>
        <v>411019.19999999995</v>
      </c>
    </row>
    <row r="28" spans="2:14" ht="15.75" thickBot="1" x14ac:dyDescent="0.3"/>
    <row r="29" spans="2:14" ht="15" customHeight="1" x14ac:dyDescent="0.25">
      <c r="B29" s="64" t="s">
        <v>14</v>
      </c>
      <c r="C29" s="67" t="s">
        <v>25</v>
      </c>
      <c r="D29" s="68"/>
      <c r="E29" s="68"/>
      <c r="F29" s="68"/>
      <c r="G29" s="69"/>
    </row>
    <row r="30" spans="2:14" x14ac:dyDescent="0.25">
      <c r="B30" s="65"/>
      <c r="C30" s="70"/>
      <c r="D30" s="71"/>
      <c r="E30" s="71"/>
      <c r="F30" s="71"/>
      <c r="G30" s="72"/>
    </row>
    <row r="31" spans="2:14" ht="15.75" thickBot="1" x14ac:dyDescent="0.3">
      <c r="B31" s="66"/>
      <c r="C31" s="73"/>
      <c r="D31" s="74"/>
      <c r="E31" s="74"/>
      <c r="F31" s="74"/>
      <c r="G31" s="75"/>
    </row>
    <row r="32" spans="2:14" ht="15.75" thickBot="1" x14ac:dyDescent="0.3">
      <c r="B32" s="5"/>
      <c r="C32" s="23" t="s">
        <v>16</v>
      </c>
      <c r="D32" s="23" t="s">
        <v>17</v>
      </c>
      <c r="E32" s="23" t="s">
        <v>18</v>
      </c>
      <c r="F32" s="23" t="s">
        <v>19</v>
      </c>
      <c r="G32" s="32" t="s">
        <v>26</v>
      </c>
      <c r="K32" s="22" t="s">
        <v>33</v>
      </c>
      <c r="L32" s="23" t="s">
        <v>34</v>
      </c>
      <c r="M32" s="23" t="s">
        <v>35</v>
      </c>
      <c r="N32" s="32" t="s">
        <v>36</v>
      </c>
    </row>
    <row r="33" spans="2:14" x14ac:dyDescent="0.25">
      <c r="B33" s="28" t="s">
        <v>20</v>
      </c>
      <c r="C33" s="43">
        <f>F20*12</f>
        <v>55456.44</v>
      </c>
      <c r="D33" s="44">
        <v>55456.44</v>
      </c>
      <c r="E33" s="44">
        <v>55456.44</v>
      </c>
      <c r="F33" s="44">
        <v>55456.44</v>
      </c>
      <c r="G33" s="42">
        <v>55456.44</v>
      </c>
      <c r="I33" s="54" t="s">
        <v>37</v>
      </c>
      <c r="J33" s="55"/>
      <c r="K33" s="6">
        <v>35000</v>
      </c>
      <c r="L33" s="7">
        <v>35000</v>
      </c>
      <c r="M33" s="7">
        <v>35000</v>
      </c>
      <c r="N33" s="8">
        <v>35000</v>
      </c>
    </row>
    <row r="34" spans="2:14" x14ac:dyDescent="0.25">
      <c r="B34" s="28" t="s">
        <v>40</v>
      </c>
      <c r="C34" s="45">
        <v>22606.5</v>
      </c>
      <c r="D34" s="46">
        <v>22606.5</v>
      </c>
      <c r="E34" s="46">
        <v>22606.5</v>
      </c>
      <c r="F34" s="46">
        <v>22606.5</v>
      </c>
      <c r="G34" s="47">
        <v>0</v>
      </c>
      <c r="I34" s="56" t="s">
        <v>43</v>
      </c>
      <c r="J34" s="57"/>
      <c r="K34" s="45">
        <v>66859.199999999997</v>
      </c>
      <c r="L34" s="46">
        <v>70686</v>
      </c>
      <c r="M34" s="46">
        <v>70686</v>
      </c>
      <c r="N34" s="49">
        <v>74793.600000000006</v>
      </c>
    </row>
    <row r="35" spans="2:14" x14ac:dyDescent="0.25">
      <c r="B35" s="28" t="s">
        <v>27</v>
      </c>
      <c r="C35" s="48">
        <v>4000</v>
      </c>
      <c r="D35" s="1">
        <v>4000</v>
      </c>
      <c r="E35" s="1">
        <v>4000</v>
      </c>
      <c r="F35" s="1">
        <v>4000</v>
      </c>
      <c r="G35" s="49">
        <v>4000</v>
      </c>
      <c r="I35" s="58" t="s">
        <v>21</v>
      </c>
      <c r="J35" s="59"/>
      <c r="K35" s="48">
        <v>20000</v>
      </c>
      <c r="L35" s="1">
        <v>20000</v>
      </c>
      <c r="M35" s="1">
        <v>20000</v>
      </c>
      <c r="N35" s="49">
        <v>20000</v>
      </c>
    </row>
    <row r="36" spans="2:14" x14ac:dyDescent="0.25">
      <c r="B36" s="28" t="s">
        <v>41</v>
      </c>
      <c r="C36" s="45">
        <v>4401.45</v>
      </c>
      <c r="D36" s="46">
        <v>4401.45</v>
      </c>
      <c r="E36" s="46">
        <v>4401.45</v>
      </c>
      <c r="F36" s="46">
        <v>4401.45</v>
      </c>
      <c r="G36" s="47">
        <v>0</v>
      </c>
      <c r="I36" s="58" t="s">
        <v>22</v>
      </c>
      <c r="J36" s="59"/>
      <c r="K36" s="48">
        <v>19800</v>
      </c>
      <c r="L36" s="1">
        <v>19800</v>
      </c>
      <c r="M36" s="1">
        <v>19800</v>
      </c>
      <c r="N36" s="49">
        <v>19800</v>
      </c>
    </row>
    <row r="37" spans="2:14" x14ac:dyDescent="0.25">
      <c r="B37" s="28" t="s">
        <v>42</v>
      </c>
      <c r="C37" s="45">
        <v>46951.199999999997</v>
      </c>
      <c r="D37" s="46">
        <v>46951.199999999997</v>
      </c>
      <c r="E37" s="46">
        <v>53222.400000000001</v>
      </c>
      <c r="F37" s="46">
        <v>57445.2</v>
      </c>
      <c r="G37" s="47">
        <v>62632.800000000003</v>
      </c>
      <c r="I37" s="58" t="s">
        <v>23</v>
      </c>
      <c r="J37" s="59"/>
      <c r="K37" s="48">
        <v>3000</v>
      </c>
      <c r="L37" s="1">
        <v>3000</v>
      </c>
      <c r="M37" s="1">
        <v>3000</v>
      </c>
      <c r="N37" s="49">
        <v>3000</v>
      </c>
    </row>
    <row r="38" spans="2:14" x14ac:dyDescent="0.25">
      <c r="B38" s="28" t="s">
        <v>21</v>
      </c>
      <c r="C38" s="48">
        <v>20000</v>
      </c>
      <c r="D38" s="1">
        <v>20000</v>
      </c>
      <c r="E38" s="1">
        <v>20000</v>
      </c>
      <c r="F38" s="1">
        <v>20000</v>
      </c>
      <c r="G38" s="49">
        <v>20000</v>
      </c>
      <c r="I38" s="56"/>
      <c r="J38" s="57"/>
      <c r="K38" s="28"/>
      <c r="L38" s="29"/>
      <c r="M38" s="29"/>
      <c r="N38" s="36"/>
    </row>
    <row r="39" spans="2:14" x14ac:dyDescent="0.25">
      <c r="B39" s="28" t="s">
        <v>22</v>
      </c>
      <c r="C39" s="48">
        <v>19800</v>
      </c>
      <c r="D39" s="1">
        <v>19800</v>
      </c>
      <c r="E39" s="1">
        <v>19800</v>
      </c>
      <c r="F39" s="1">
        <v>19800</v>
      </c>
      <c r="G39" s="49">
        <v>19800</v>
      </c>
      <c r="I39" s="56" t="s">
        <v>38</v>
      </c>
      <c r="J39" s="57"/>
      <c r="K39" s="45">
        <f>SUM(K33:K37)</f>
        <v>144659.20000000001</v>
      </c>
      <c r="L39" s="1">
        <f>SUM(L33:L37)</f>
        <v>148486</v>
      </c>
      <c r="M39" s="1">
        <f>SUM(M33:M37)</f>
        <v>148486</v>
      </c>
      <c r="N39" s="49">
        <f>SUM(N33:N37)</f>
        <v>152593.60000000001</v>
      </c>
    </row>
    <row r="40" spans="2:14" ht="15.75" thickBot="1" x14ac:dyDescent="0.3">
      <c r="B40" s="28" t="s">
        <v>23</v>
      </c>
      <c r="C40" s="48">
        <v>3000</v>
      </c>
      <c r="D40" s="1">
        <v>3000</v>
      </c>
      <c r="E40" s="1">
        <v>3000</v>
      </c>
      <c r="F40" s="1">
        <v>3000</v>
      </c>
      <c r="G40" s="49">
        <v>3000</v>
      </c>
      <c r="I40" s="52" t="s">
        <v>30</v>
      </c>
      <c r="J40" s="53"/>
      <c r="K40" s="9">
        <f>SUM(K37,K36)+(K33+K34+K35)*(0.8)</f>
        <v>120287.36</v>
      </c>
      <c r="L40" s="10">
        <f t="shared" ref="L40:N40" si="0">SUM(L37,L36)+(L33+L34+L35)*(0.8)</f>
        <v>123348.8</v>
      </c>
      <c r="M40" s="10">
        <f t="shared" si="0"/>
        <v>123348.8</v>
      </c>
      <c r="N40" s="11">
        <f t="shared" si="0"/>
        <v>126634.88</v>
      </c>
    </row>
    <row r="41" spans="2:14" x14ac:dyDescent="0.25">
      <c r="B41" s="28"/>
      <c r="C41" s="28"/>
      <c r="D41" s="29"/>
      <c r="E41" s="29"/>
      <c r="F41" s="29"/>
      <c r="G41" s="36"/>
      <c r="I41" s="30"/>
      <c r="J41" s="30"/>
    </row>
    <row r="42" spans="2:14" x14ac:dyDescent="0.25">
      <c r="B42" s="28" t="s">
        <v>24</v>
      </c>
      <c r="C42" s="45">
        <f>SUM(C33:C40)</f>
        <v>176215.59</v>
      </c>
      <c r="D42" s="46">
        <f>SUM(D33:D40)</f>
        <v>176215.59</v>
      </c>
      <c r="E42" s="46">
        <f>SUM(E33:E40)</f>
        <v>182486.79</v>
      </c>
      <c r="F42" s="46">
        <f>SUM(F33:F40)</f>
        <v>186709.59</v>
      </c>
      <c r="G42" s="47">
        <f>SUM(G33:G40)</f>
        <v>164889.24</v>
      </c>
      <c r="H42" t="s">
        <v>44</v>
      </c>
    </row>
    <row r="43" spans="2:14" x14ac:dyDescent="0.25">
      <c r="B43" s="28" t="s">
        <v>28</v>
      </c>
      <c r="C43" s="45">
        <f>(C37*0.8)+118862.8</f>
        <v>156423.76</v>
      </c>
      <c r="D43" s="46">
        <f>(D37*0.8)+118862.8</f>
        <v>156423.76</v>
      </c>
      <c r="E43" s="46">
        <f>(E37*0.8)+118862.8</f>
        <v>161440.72</v>
      </c>
      <c r="F43" s="46">
        <f>(F37*0.8)+118862.8</f>
        <v>164818.96000000002</v>
      </c>
      <c r="G43" s="47">
        <f>(G37*0.8)+118862.8-3521.16-18085.2</f>
        <v>147362.68</v>
      </c>
      <c r="H43" t="s">
        <v>45</v>
      </c>
    </row>
    <row r="44" spans="2:14" x14ac:dyDescent="0.25">
      <c r="B44" s="28"/>
      <c r="C44" s="28"/>
      <c r="D44" s="29"/>
      <c r="E44" s="29"/>
      <c r="F44" s="29"/>
      <c r="G44" s="36"/>
    </row>
    <row r="45" spans="2:14" ht="15" customHeight="1" x14ac:dyDescent="0.25">
      <c r="B45" s="28" t="s">
        <v>38</v>
      </c>
      <c r="C45" s="45">
        <f>SUM(C37,C38,C39,C40)</f>
        <v>89751.2</v>
      </c>
      <c r="D45" s="46">
        <f>SUM(D37,D38,D39,D40)</f>
        <v>89751.2</v>
      </c>
      <c r="E45" s="46">
        <f>SUM(E37:E40)</f>
        <v>96022.399999999994</v>
      </c>
      <c r="F45" s="46">
        <f>SUM(F37:F40)</f>
        <v>100245.2</v>
      </c>
      <c r="G45" s="50">
        <f>SUM(G37:G40)</f>
        <v>105432.8</v>
      </c>
    </row>
    <row r="46" spans="2:14" ht="15.75" thickBot="1" x14ac:dyDescent="0.3">
      <c r="B46" s="40" t="s">
        <v>30</v>
      </c>
      <c r="C46" s="40">
        <f>C40+C39+(C38*0.8)+(C37*0.8)</f>
        <v>76360.959999999992</v>
      </c>
      <c r="D46" s="41">
        <f t="shared" ref="D46:G46" si="1">D40+D39+(D38*0.8)+(D37*0.8)</f>
        <v>76360.959999999992</v>
      </c>
      <c r="E46" s="41">
        <f t="shared" si="1"/>
        <v>81377.920000000013</v>
      </c>
      <c r="F46" s="41">
        <f t="shared" si="1"/>
        <v>84756.160000000003</v>
      </c>
      <c r="G46" s="31">
        <f t="shared" si="1"/>
        <v>88906.240000000005</v>
      </c>
    </row>
    <row r="47" spans="2:14" x14ac:dyDescent="0.25">
      <c r="C47" s="76" t="s">
        <v>29</v>
      </c>
      <c r="D47" s="77"/>
      <c r="E47" s="77"/>
      <c r="F47" s="77"/>
      <c r="G47" s="78"/>
    </row>
    <row r="48" spans="2:14" ht="15.75" thickBot="1" x14ac:dyDescent="0.3">
      <c r="C48" s="79"/>
      <c r="D48" s="80"/>
      <c r="E48" s="80"/>
      <c r="F48" s="80"/>
      <c r="G48" s="81"/>
    </row>
  </sheetData>
  <mergeCells count="35">
    <mergeCell ref="C3:E4"/>
    <mergeCell ref="B24:C24"/>
    <mergeCell ref="D25:E25"/>
    <mergeCell ref="D24:E24"/>
    <mergeCell ref="D20:E20"/>
    <mergeCell ref="D21:E21"/>
    <mergeCell ref="B20:C20"/>
    <mergeCell ref="D22:E22"/>
    <mergeCell ref="B21:C21"/>
    <mergeCell ref="D23:E23"/>
    <mergeCell ref="B22:C22"/>
    <mergeCell ref="B29:B31"/>
    <mergeCell ref="C29:G31"/>
    <mergeCell ref="C47:G48"/>
    <mergeCell ref="B11:F11"/>
    <mergeCell ref="B9:F9"/>
    <mergeCell ref="B13:C13"/>
    <mergeCell ref="B14:D14"/>
    <mergeCell ref="B15:E15"/>
    <mergeCell ref="B16:F16"/>
    <mergeCell ref="C17:E17"/>
    <mergeCell ref="B23:C23"/>
    <mergeCell ref="B26:C26"/>
    <mergeCell ref="B25:C25"/>
    <mergeCell ref="B27:C27"/>
    <mergeCell ref="D27:E27"/>
    <mergeCell ref="D26:E26"/>
    <mergeCell ref="I40:J40"/>
    <mergeCell ref="I33:J33"/>
    <mergeCell ref="I34:J34"/>
    <mergeCell ref="I35:J35"/>
    <mergeCell ref="I36:J36"/>
    <mergeCell ref="I37:J37"/>
    <mergeCell ref="I38:J38"/>
    <mergeCell ref="I39:J39"/>
  </mergeCells>
  <pageMargins left="0.7" right="0.7" top="0.75" bottom="0.75" header="0.3" footer="0.3"/>
  <pageSetup orientation="portrait" horizontalDpi="4294967293" verticalDpi="0" r:id="rId1"/>
  <ignoredErrors>
    <ignoredError sqref="E45:G4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2015-12-24T06:29:26Z</dcterms:modified>
</cp:coreProperties>
</file>