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4376" windowHeight="6720" tabRatio="753" firstSheet="1" activeTab="11"/>
  </bookViews>
  <sheets>
    <sheet name="MS2 Study" sheetId="2" r:id="rId1"/>
    <sheet name="Question Totals Calcs" sheetId="5" r:id="rId2"/>
    <sheet name="Step Study Daily 1" sheetId="9" r:id="rId3"/>
    <sheet name="Step Study Daily 2" sheetId="21" r:id="rId4"/>
    <sheet name="Daily Drawing" sheetId="19" r:id="rId5"/>
    <sheet name="FA Content" sheetId="10" r:id="rId6"/>
    <sheet name="UWorld" sheetId="11" r:id="rId7"/>
    <sheet name="Pathoma" sheetId="12" r:id="rId8"/>
    <sheet name="Sketchy" sheetId="13" r:id="rId9"/>
    <sheet name="Picmonic" sheetId="14" r:id="rId10"/>
    <sheet name="UWorld Stats 1" sheetId="17" r:id="rId11"/>
    <sheet name="First-Second UWorld Stats" sheetId="23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B15" i="2" l="1"/>
  <c r="W144" i="14" l="1"/>
  <c r="W145" i="14" s="1"/>
  <c r="W146" i="14" s="1"/>
  <c r="W147" i="14" s="1"/>
  <c r="W148" i="14" s="1"/>
  <c r="W149" i="14" s="1"/>
  <c r="W150" i="14" s="1"/>
  <c r="W151" i="14" s="1"/>
  <c r="W152" i="14" s="1"/>
  <c r="W153" i="14" s="1"/>
  <c r="W154" i="14" s="1"/>
  <c r="W155" i="14" s="1"/>
  <c r="W161" i="14" s="1"/>
  <c r="W162" i="14" s="1"/>
  <c r="W163" i="14" s="1"/>
  <c r="W164" i="14" s="1"/>
  <c r="W165" i="14" s="1"/>
  <c r="W166" i="14" s="1"/>
  <c r="W167" i="14" s="1"/>
  <c r="W168" i="14" s="1"/>
  <c r="W169" i="14" s="1"/>
  <c r="K62" i="21" l="1"/>
  <c r="K61" i="21"/>
  <c r="K60" i="21"/>
  <c r="K59" i="21"/>
  <c r="K58" i="21"/>
  <c r="K57" i="21"/>
  <c r="K56" i="21"/>
  <c r="K55" i="21"/>
  <c r="K54" i="21"/>
  <c r="K52" i="21"/>
  <c r="K51" i="21"/>
  <c r="K50" i="21"/>
  <c r="K49" i="21"/>
  <c r="K48" i="21"/>
  <c r="K47" i="21"/>
  <c r="D21" i="10" l="1"/>
  <c r="AU6" i="21"/>
  <c r="AU11" i="21"/>
  <c r="AU7" i="21"/>
  <c r="C2" i="17" l="1"/>
  <c r="C3" i="17"/>
  <c r="C4" i="17"/>
  <c r="C5" i="17"/>
  <c r="C6" i="17"/>
  <c r="C7" i="17"/>
  <c r="C8" i="17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22" i="17"/>
  <c r="C23" i="17"/>
  <c r="C24" i="17"/>
  <c r="C25" i="17"/>
  <c r="C26" i="17"/>
  <c r="C27" i="17"/>
  <c r="C28" i="17"/>
  <c r="C29" i="17"/>
  <c r="C30" i="17"/>
  <c r="C31" i="17"/>
  <c r="C32" i="17"/>
  <c r="C33" i="17"/>
  <c r="C34" i="17"/>
  <c r="C35" i="17"/>
  <c r="C36" i="17"/>
  <c r="C37" i="17"/>
  <c r="C38" i="17"/>
  <c r="C39" i="17"/>
  <c r="C40" i="17"/>
  <c r="C41" i="17"/>
  <c r="C42" i="17"/>
  <c r="C43" i="17"/>
  <c r="C44" i="17"/>
  <c r="C45" i="17"/>
  <c r="C46" i="17"/>
  <c r="C47" i="17"/>
  <c r="C48" i="17"/>
  <c r="C49" i="17"/>
  <c r="C50" i="17"/>
  <c r="C51" i="17"/>
  <c r="C1" i="17"/>
  <c r="AG33" i="11" l="1"/>
  <c r="S48" i="11" l="1"/>
  <c r="S47" i="11"/>
  <c r="S46" i="11"/>
  <c r="R48" i="11"/>
  <c r="R47" i="11"/>
  <c r="R46" i="11"/>
  <c r="AU15" i="9"/>
  <c r="AV15" i="9"/>
  <c r="AT14" i="9"/>
  <c r="C4" i="13"/>
  <c r="G4" i="13"/>
  <c r="F10" i="13"/>
  <c r="B6" i="13"/>
  <c r="O47" i="11"/>
  <c r="O48" i="11"/>
  <c r="O46" i="11"/>
  <c r="AK26" i="11"/>
  <c r="AK28" i="11"/>
  <c r="AK27" i="11"/>
  <c r="AJ28" i="11"/>
  <c r="AJ27" i="11"/>
  <c r="AJ26" i="11"/>
  <c r="AI28" i="11"/>
  <c r="AI27" i="11"/>
  <c r="AI26" i="11"/>
  <c r="AD23" i="11"/>
  <c r="P11" i="12"/>
  <c r="P12" i="12"/>
  <c r="P13" i="12"/>
  <c r="P14" i="12"/>
  <c r="P15" i="12"/>
  <c r="P16" i="12"/>
  <c r="P17" i="12"/>
  <c r="P18" i="12"/>
  <c r="P19" i="12"/>
  <c r="P20" i="12"/>
  <c r="P21" i="12"/>
  <c r="P22" i="12"/>
  <c r="P23" i="12"/>
  <c r="P24" i="12"/>
  <c r="P25" i="12"/>
  <c r="P26" i="12"/>
  <c r="P27" i="12"/>
  <c r="P28" i="12"/>
  <c r="P10" i="12"/>
  <c r="AG23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28" i="11"/>
  <c r="X29" i="11"/>
  <c r="X30" i="11"/>
  <c r="X12" i="11"/>
  <c r="N27" i="12"/>
  <c r="N28" i="12"/>
  <c r="M28" i="12"/>
  <c r="M27" i="12"/>
  <c r="N26" i="12"/>
  <c r="M26" i="12"/>
  <c r="N25" i="12"/>
  <c r="M25" i="12"/>
  <c r="N24" i="12"/>
  <c r="M24" i="12"/>
  <c r="N23" i="12"/>
  <c r="M23" i="12"/>
  <c r="N22" i="12"/>
  <c r="M22" i="12"/>
  <c r="N21" i="12"/>
  <c r="M21" i="12"/>
  <c r="N20" i="12"/>
  <c r="M20" i="12"/>
  <c r="N19" i="12"/>
  <c r="M19" i="12"/>
  <c r="N18" i="12"/>
  <c r="M18" i="12"/>
  <c r="N17" i="12"/>
  <c r="M17" i="12"/>
  <c r="N16" i="12"/>
  <c r="M16" i="12"/>
  <c r="N15" i="12"/>
  <c r="M15" i="12"/>
  <c r="N14" i="12"/>
  <c r="M14" i="12"/>
  <c r="N13" i="12"/>
  <c r="M13" i="12"/>
  <c r="N12" i="12"/>
  <c r="M12" i="12"/>
  <c r="N11" i="12"/>
  <c r="M11" i="12"/>
  <c r="N10" i="12"/>
  <c r="M10" i="12"/>
  <c r="L28" i="12"/>
  <c r="L27" i="12"/>
  <c r="L26" i="12"/>
  <c r="L25" i="12"/>
  <c r="L24" i="12"/>
  <c r="L23" i="12"/>
  <c r="L22" i="12"/>
  <c r="L21" i="12"/>
  <c r="L20" i="12"/>
  <c r="L19" i="12"/>
  <c r="L18" i="12"/>
  <c r="L17" i="12"/>
  <c r="L16" i="12"/>
  <c r="L15" i="12"/>
  <c r="L14" i="12"/>
  <c r="L13" i="12"/>
  <c r="L12" i="12"/>
  <c r="L11" i="12"/>
  <c r="L10" i="12"/>
  <c r="B27" i="12"/>
  <c r="B41" i="12"/>
  <c r="B59" i="12"/>
  <c r="B110" i="12"/>
  <c r="B106" i="12"/>
  <c r="B99" i="12"/>
  <c r="B95" i="12"/>
  <c r="B90" i="12"/>
  <c r="B86" i="12"/>
  <c r="B79" i="12"/>
  <c r="B72" i="12"/>
  <c r="B67" i="12"/>
  <c r="B52" i="12"/>
  <c r="B46" i="12"/>
  <c r="B35" i="12"/>
  <c r="B22" i="12"/>
  <c r="E27" i="12"/>
  <c r="E16" i="12"/>
  <c r="B16" i="12"/>
  <c r="B8" i="12"/>
  <c r="E12" i="12"/>
  <c r="E7" i="12"/>
  <c r="B3" i="12"/>
  <c r="H23" i="10"/>
  <c r="H22" i="10"/>
  <c r="H21" i="10"/>
  <c r="G21" i="10"/>
  <c r="W13" i="11"/>
  <c r="W14" i="11"/>
  <c r="W15" i="11"/>
  <c r="W16" i="11"/>
  <c r="W17" i="11"/>
  <c r="W19" i="11"/>
  <c r="W20" i="11"/>
  <c r="W21" i="11"/>
  <c r="W22" i="11"/>
  <c r="W23" i="11"/>
  <c r="W24" i="11"/>
  <c r="W25" i="11"/>
  <c r="W26" i="11"/>
  <c r="W27" i="11"/>
  <c r="W28" i="11"/>
  <c r="W29" i="11"/>
  <c r="W12" i="11"/>
  <c r="AB34" i="11"/>
  <c r="AA34" i="11"/>
  <c r="Z34" i="11"/>
  <c r="AB33" i="11"/>
  <c r="AA33" i="11"/>
  <c r="Z33" i="11"/>
  <c r="AB32" i="11"/>
  <c r="AA32" i="11"/>
  <c r="Z32" i="11"/>
  <c r="Y32" i="11"/>
  <c r="Y33" i="11"/>
  <c r="U27" i="11"/>
  <c r="U30" i="11"/>
  <c r="U12" i="11"/>
  <c r="U13" i="11"/>
  <c r="U14" i="11"/>
  <c r="U15" i="11"/>
  <c r="U16" i="11"/>
  <c r="U17" i="11"/>
  <c r="U19" i="11"/>
  <c r="U20" i="11"/>
  <c r="U21" i="11"/>
  <c r="U22" i="11"/>
  <c r="U23" i="11"/>
  <c r="U24" i="11"/>
  <c r="U25" i="11"/>
  <c r="U26" i="11"/>
  <c r="U28" i="11"/>
  <c r="F40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18" i="11"/>
  <c r="F15" i="11"/>
  <c r="F3" i="11"/>
  <c r="F4" i="11"/>
  <c r="F5" i="11"/>
  <c r="F6" i="11"/>
  <c r="F7" i="11"/>
  <c r="F8" i="11"/>
  <c r="F9" i="11"/>
  <c r="F10" i="11"/>
  <c r="F11" i="11"/>
  <c r="F12" i="11"/>
  <c r="F13" i="11"/>
  <c r="F14" i="11"/>
  <c r="F2" i="11"/>
  <c r="G23" i="10"/>
  <c r="G22" i="10"/>
  <c r="D3" i="10"/>
  <c r="D4" i="10"/>
  <c r="D5" i="10"/>
  <c r="D6" i="10"/>
  <c r="D7" i="10"/>
  <c r="D9" i="10"/>
  <c r="D10" i="10"/>
  <c r="D11" i="10"/>
  <c r="D12" i="10"/>
  <c r="D13" i="10"/>
  <c r="D14" i="10"/>
  <c r="D15" i="10"/>
  <c r="D16" i="10"/>
  <c r="D17" i="10"/>
  <c r="D18" i="10"/>
  <c r="D19" i="10"/>
  <c r="D2" i="10"/>
  <c r="HF15" i="2"/>
  <c r="DZ15" i="2"/>
  <c r="DZ18" i="2"/>
  <c r="EF18" i="2"/>
  <c r="DV18" i="2"/>
  <c r="DR18" i="2"/>
  <c r="DK18" i="2"/>
  <c r="DQ18" i="2"/>
  <c r="DJ18" i="2"/>
  <c r="DD18" i="2"/>
  <c r="DC18" i="2"/>
  <c r="CW18" i="2"/>
  <c r="CP18" i="2"/>
  <c r="CV18" i="2"/>
  <c r="BU18" i="2"/>
  <c r="CI18" i="2"/>
  <c r="CO18" i="2"/>
  <c r="CH18" i="2"/>
  <c r="CB18" i="2"/>
  <c r="BU15" i="2"/>
  <c r="CA18" i="2"/>
  <c r="IM15" i="2"/>
  <c r="IE15" i="2"/>
  <c r="HY15" i="2"/>
  <c r="HQ15" i="2"/>
  <c r="HJ15" i="2"/>
  <c r="GX15" i="2"/>
  <c r="GQ15" i="2"/>
  <c r="GJ15" i="2"/>
  <c r="GC15" i="2"/>
  <c r="FV15" i="2"/>
  <c r="FO15" i="2"/>
  <c r="FH15" i="2"/>
  <c r="FA15" i="2"/>
  <c r="ET15" i="2"/>
  <c r="EM15" i="2"/>
  <c r="EF15" i="2"/>
  <c r="DR15" i="2"/>
  <c r="DK15" i="2"/>
  <c r="DD15" i="2"/>
  <c r="CW15" i="2"/>
  <c r="CI15" i="2"/>
  <c r="C37" i="5"/>
  <c r="E37" i="5"/>
  <c r="F37" i="5"/>
  <c r="C32" i="5"/>
  <c r="E32" i="5"/>
  <c r="F32" i="5"/>
  <c r="C33" i="5"/>
  <c r="E33" i="5"/>
  <c r="F33" i="5"/>
  <c r="C34" i="5"/>
  <c r="E34" i="5"/>
  <c r="F34" i="5"/>
  <c r="C35" i="5"/>
  <c r="E35" i="5"/>
  <c r="F35" i="5"/>
  <c r="C36" i="5"/>
  <c r="E36" i="5"/>
  <c r="F36" i="5"/>
  <c r="C3" i="5"/>
  <c r="E3" i="5"/>
  <c r="F3" i="5"/>
  <c r="G3" i="5"/>
  <c r="C4" i="5"/>
  <c r="C5" i="5"/>
  <c r="E5" i="5"/>
  <c r="F5" i="5"/>
  <c r="C6" i="5"/>
  <c r="E6" i="5"/>
  <c r="F6" i="5"/>
  <c r="C7" i="5"/>
  <c r="E7" i="5"/>
  <c r="F7" i="5"/>
  <c r="G7" i="5"/>
  <c r="C8" i="5"/>
  <c r="C9" i="5"/>
  <c r="E9" i="5"/>
  <c r="F9" i="5"/>
  <c r="C10" i="5"/>
  <c r="C11" i="5"/>
  <c r="E11" i="5"/>
  <c r="F11" i="5"/>
  <c r="G11" i="5"/>
  <c r="C12" i="5"/>
  <c r="C13" i="5"/>
  <c r="E13" i="5"/>
  <c r="F13" i="5"/>
  <c r="C14" i="5"/>
  <c r="C15" i="5"/>
  <c r="E15" i="5"/>
  <c r="F15" i="5"/>
  <c r="C16" i="5"/>
  <c r="C17" i="5"/>
  <c r="E17" i="5"/>
  <c r="F17" i="5"/>
  <c r="C18" i="5"/>
  <c r="E18" i="5"/>
  <c r="F18" i="5"/>
  <c r="C19" i="5"/>
  <c r="E19" i="5"/>
  <c r="F19" i="5"/>
  <c r="C20" i="5"/>
  <c r="E20" i="5"/>
  <c r="F20" i="5"/>
  <c r="C21" i="5"/>
  <c r="E21" i="5"/>
  <c r="F21" i="5"/>
  <c r="C22" i="5"/>
  <c r="E22" i="5"/>
  <c r="F22" i="5"/>
  <c r="C23" i="5"/>
  <c r="E23" i="5"/>
  <c r="F23" i="5"/>
  <c r="C24" i="5"/>
  <c r="E24" i="5"/>
  <c r="F24" i="5"/>
  <c r="C25" i="5"/>
  <c r="E25" i="5"/>
  <c r="F25" i="5"/>
  <c r="C26" i="5"/>
  <c r="E26" i="5"/>
  <c r="F26" i="5"/>
  <c r="C27" i="5"/>
  <c r="E27" i="5"/>
  <c r="F27" i="5"/>
  <c r="C28" i="5"/>
  <c r="E28" i="5"/>
  <c r="F28" i="5"/>
  <c r="C29" i="5"/>
  <c r="E29" i="5"/>
  <c r="F29" i="5"/>
  <c r="C30" i="5"/>
  <c r="E30" i="5"/>
  <c r="F30" i="5"/>
  <c r="C31" i="5"/>
  <c r="E31" i="5"/>
  <c r="F31" i="5"/>
  <c r="C2" i="5"/>
  <c r="E2" i="5"/>
  <c r="F2" i="5"/>
  <c r="G2" i="5"/>
  <c r="G31" i="5"/>
  <c r="G27" i="5"/>
  <c r="G15" i="5"/>
  <c r="G35" i="5"/>
  <c r="G23" i="5"/>
  <c r="G34" i="5"/>
  <c r="G19" i="5"/>
  <c r="G12" i="5"/>
  <c r="G6" i="5"/>
  <c r="E12" i="5"/>
  <c r="F12" i="5"/>
  <c r="E8" i="5"/>
  <c r="F8" i="5"/>
  <c r="G8" i="5"/>
  <c r="E4" i="5"/>
  <c r="F4" i="5"/>
  <c r="G4" i="5"/>
  <c r="G37" i="5"/>
  <c r="G33" i="5"/>
  <c r="G29" i="5"/>
  <c r="G25" i="5"/>
  <c r="G21" i="5"/>
  <c r="G17" i="5"/>
  <c r="G13" i="5"/>
  <c r="G9" i="5"/>
  <c r="G5" i="5"/>
  <c r="E14" i="5"/>
  <c r="F14" i="5"/>
  <c r="G14" i="5"/>
  <c r="E10" i="5"/>
  <c r="F10" i="5"/>
  <c r="G10" i="5"/>
  <c r="G30" i="5"/>
  <c r="G26" i="5"/>
  <c r="G22" i="5"/>
  <c r="G18" i="5"/>
  <c r="E16" i="5"/>
  <c r="F16" i="5"/>
  <c r="G16" i="5"/>
  <c r="G36" i="5"/>
  <c r="G32" i="5"/>
  <c r="G28" i="5"/>
  <c r="G24" i="5"/>
  <c r="G20" i="5"/>
</calcChain>
</file>

<file path=xl/sharedStrings.xml><?xml version="1.0" encoding="utf-8"?>
<sst xmlns="http://schemas.openxmlformats.org/spreadsheetml/2006/main" count="2320" uniqueCount="793">
  <si>
    <t>Subject</t>
  </si>
  <si>
    <t>Pathoma</t>
  </si>
  <si>
    <t>Pathology</t>
  </si>
  <si>
    <t>Anatomy</t>
  </si>
  <si>
    <t>Pharmacology</t>
  </si>
  <si>
    <t>Uworld</t>
  </si>
  <si>
    <t>Questions</t>
  </si>
  <si>
    <t>Sketchy Micro</t>
  </si>
  <si>
    <t>Microbiology</t>
  </si>
  <si>
    <t>Picmonic</t>
  </si>
  <si>
    <t>August</t>
  </si>
  <si>
    <t>M</t>
  </si>
  <si>
    <t>Tu</t>
  </si>
  <si>
    <t>W</t>
  </si>
  <si>
    <t>Th</t>
  </si>
  <si>
    <t>F</t>
  </si>
  <si>
    <t>Sa</t>
  </si>
  <si>
    <t>Su</t>
  </si>
  <si>
    <t>September</t>
  </si>
  <si>
    <t>October</t>
  </si>
  <si>
    <t>December</t>
  </si>
  <si>
    <t>January</t>
  </si>
  <si>
    <t>February</t>
  </si>
  <si>
    <t>March</t>
  </si>
  <si>
    <t>April</t>
  </si>
  <si>
    <t>May</t>
  </si>
  <si>
    <t>June</t>
  </si>
  <si>
    <t>Week 1</t>
  </si>
  <si>
    <t>November</t>
  </si>
  <si>
    <t>Week 2</t>
  </si>
  <si>
    <t>Week 3</t>
  </si>
  <si>
    <t>Week 4</t>
  </si>
  <si>
    <t>Week 5</t>
  </si>
  <si>
    <t>USMLE STEP 1 EXAM WEEK</t>
  </si>
  <si>
    <t>School of Medicine</t>
  </si>
  <si>
    <t>Research</t>
  </si>
  <si>
    <t>THANKSGIVING</t>
  </si>
  <si>
    <t>WINTER BREAK</t>
  </si>
  <si>
    <t>MLK Day</t>
  </si>
  <si>
    <t>Endocrine</t>
  </si>
  <si>
    <t>Spring Break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</si>
  <si>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</si>
  <si>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</si>
  <si>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</si>
  <si>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</si>
  <si>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</si>
  <si>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</si>
  <si>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</si>
  <si>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</si>
  <si>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</si>
  <si>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</si>
  <si>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</si>
  <si>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</si>
  <si>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</si>
  <si>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</si>
  <si>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</si>
  <si>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</si>
  <si>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</si>
  <si>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</si>
  <si>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</si>
  <si>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</si>
  <si>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</si>
  <si>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Step 1</t>
  </si>
  <si>
    <t>Biochemistry</t>
  </si>
  <si>
    <t>Physiology</t>
  </si>
  <si>
    <t>Genetics</t>
  </si>
  <si>
    <t>Respiratory</t>
  </si>
  <si>
    <t>Cardiovascular</t>
  </si>
  <si>
    <t>Reproductive</t>
  </si>
  <si>
    <t>6 months</t>
  </si>
  <si>
    <t>Break</t>
  </si>
  <si>
    <t>Christmas Eve</t>
  </si>
  <si>
    <t>Christmas Day</t>
  </si>
  <si>
    <t>NYE</t>
  </si>
  <si>
    <t>NYD</t>
  </si>
  <si>
    <t>Thanksgiving</t>
  </si>
  <si>
    <t>Travel AM</t>
  </si>
  <si>
    <t>Travel PM</t>
  </si>
  <si>
    <t>USMLE Step 1 Exam</t>
  </si>
  <si>
    <t>Catchup</t>
  </si>
  <si>
    <t>Week</t>
  </si>
  <si>
    <t>Questions/week</t>
  </si>
  <si>
    <t>Total Done</t>
  </si>
  <si>
    <t>Total Questions</t>
  </si>
  <si>
    <t>Percentage</t>
  </si>
  <si>
    <t>CBSSA #13</t>
  </si>
  <si>
    <t>Week -4 (28)</t>
  </si>
  <si>
    <t>Week -3 (29)</t>
  </si>
  <si>
    <t>Week -2 (30)</t>
  </si>
  <si>
    <t>Week -1 (31)</t>
  </si>
  <si>
    <t>Week 0 (32)</t>
  </si>
  <si>
    <t>Week 1 (33)</t>
  </si>
  <si>
    <t>Week 2 (34)</t>
  </si>
  <si>
    <t>Week 3 (35)</t>
  </si>
  <si>
    <t>Week 4 (36)</t>
  </si>
  <si>
    <t>Percentage Rounded</t>
  </si>
  <si>
    <t>CBSSA #16</t>
  </si>
  <si>
    <t>CBSSA #17</t>
  </si>
  <si>
    <t>Day Before Exam</t>
  </si>
  <si>
    <t>Label</t>
  </si>
  <si>
    <t>Label Text</t>
  </si>
  <si>
    <t>Week 1 Intensive Study</t>
  </si>
  <si>
    <t>Week 2 Intensive Study</t>
  </si>
  <si>
    <t>Week 3 Intensive Study</t>
  </si>
  <si>
    <t>Week 4 Intensive Study</t>
  </si>
  <si>
    <t>Week 5 Concentrated Review</t>
  </si>
  <si>
    <t>Dedicated Study</t>
  </si>
  <si>
    <t>LABOR DAY</t>
  </si>
  <si>
    <t>Research Year</t>
  </si>
  <si>
    <t>Monday</t>
  </si>
  <si>
    <t>Tuesday</t>
  </si>
  <si>
    <t>Wednesday</t>
  </si>
  <si>
    <t>Thursday</t>
  </si>
  <si>
    <t>Friday</t>
  </si>
  <si>
    <t>Saturday</t>
  </si>
  <si>
    <t>Sunday</t>
  </si>
  <si>
    <t>Class</t>
  </si>
  <si>
    <t>UWorld Daily</t>
  </si>
  <si>
    <t>UWorld Totals</t>
  </si>
  <si>
    <t>Week 1(n=0; t=0 [0%])</t>
  </si>
  <si>
    <t>Week 2(n=0; t=0 [0%])</t>
  </si>
  <si>
    <t>Week 3(n=0; t=0 [0%])</t>
  </si>
  <si>
    <t>Week 4(n=0; t=0 [0%])</t>
  </si>
  <si>
    <t>Week 5(n=0; t=0 [0%])</t>
  </si>
  <si>
    <t>Week 6(n=0; t=0 [0%])</t>
  </si>
  <si>
    <t>Week 7(n=0; t=0 [0%])</t>
  </si>
  <si>
    <t>Week 8(n=0; t=0 [0%])</t>
  </si>
  <si>
    <t>Week 9(n=0; t=0 [0%])</t>
  </si>
  <si>
    <t>Week 10(n=0; t=0 [0%])</t>
  </si>
  <si>
    <t>Week 11(n=40; t=40 [1.6%])</t>
  </si>
  <si>
    <t>Week 12(n=40; t=80 [3.2%])</t>
  </si>
  <si>
    <t>Week 13(n=40; t=120 [4.8%])</t>
  </si>
  <si>
    <t>Week 14(n=0; t=120 [4.8%])</t>
  </si>
  <si>
    <t>Week 15(n=40; t=160 [6.4%])</t>
  </si>
  <si>
    <t>Week 16(n=40; t=200 [8%])</t>
  </si>
  <si>
    <t>Week 17(n=40; t=240 [9.6%])</t>
  </si>
  <si>
    <t>Week 18(n=40; t=280 [11.2%])</t>
  </si>
  <si>
    <t>Week 19(n=400; t=680 [27.3%])</t>
  </si>
  <si>
    <t>Week 20(n=0; t=680 [27.3%])</t>
  </si>
  <si>
    <t>Week 21(n=0; t=680 [27.3%])</t>
  </si>
  <si>
    <t>Week 22(n=120; t=800 [32.1%])</t>
  </si>
  <si>
    <t>Week 23(n=120; t=920 [36.9%])</t>
  </si>
  <si>
    <t>Week 24(n=120; t=1040 [41.8%])</t>
  </si>
  <si>
    <t>Week 25(n=120; t=1160 [46.6%])</t>
  </si>
  <si>
    <t>Week 26(n=120; t=1280 [51.4%])</t>
  </si>
  <si>
    <t>Week 27(n=120; t=1400 [56.2%])</t>
  </si>
  <si>
    <t>Week 28(n=300; t=1700 [68.2%])</t>
  </si>
  <si>
    <t>Week 29(n=300; t=2000 [80.3%])</t>
  </si>
  <si>
    <t>Week 30(n=300; t=2300 [92.3%])</t>
  </si>
  <si>
    <t>Week 31(n=300; t=2600 [104.4%])</t>
  </si>
  <si>
    <t>Week 32(n=560; t=3160 [126.9%])</t>
  </si>
  <si>
    <t>Week 33(n=480; t=3640 [146.1%])</t>
  </si>
  <si>
    <t>Week 34(n=560; t=4200 [168.6%])</t>
  </si>
  <si>
    <t>Week 35(n=480; t=4680 [187.9%])</t>
  </si>
  <si>
    <t>Week 36(n=400; t=5080 [203.9%])</t>
  </si>
  <si>
    <t>UWorld</t>
  </si>
  <si>
    <t>Week4</t>
  </si>
  <si>
    <t>Week3</t>
  </si>
  <si>
    <t>Week2</t>
  </si>
  <si>
    <t>Week1</t>
  </si>
  <si>
    <t>Week5</t>
  </si>
  <si>
    <t>Week6</t>
  </si>
  <si>
    <t>Step 1 Exam</t>
  </si>
  <si>
    <t>DAY</t>
  </si>
  <si>
    <t>DATE</t>
  </si>
  <si>
    <t>NOTES</t>
  </si>
  <si>
    <t>Immunology</t>
  </si>
  <si>
    <t>Public Health Sciences</t>
  </si>
  <si>
    <t>Gastrointenstinal</t>
  </si>
  <si>
    <t>Hematology and Oncology</t>
  </si>
  <si>
    <t>Muscoskeletal, Skin, and Connective Tissue</t>
  </si>
  <si>
    <t>Neurology and Special Senses</t>
  </si>
  <si>
    <t>Psychiatry</t>
  </si>
  <si>
    <t>Renal</t>
  </si>
  <si>
    <t>Rapid Review</t>
  </si>
  <si>
    <t>Page Number</t>
  </si>
  <si>
    <t>Total Pages</t>
  </si>
  <si>
    <t>7 day</t>
  </si>
  <si>
    <t>6.5 day</t>
  </si>
  <si>
    <t>6 day</t>
  </si>
  <si>
    <t>Pathophysiology</t>
  </si>
  <si>
    <t>Biostatistics</t>
  </si>
  <si>
    <t>Embryology</t>
  </si>
  <si>
    <t>Histology</t>
  </si>
  <si>
    <t>Behavioral Science</t>
  </si>
  <si>
    <t>Allergy &amp; Immunology</t>
  </si>
  <si>
    <t>Biostatistics &amp; Epidemiology</t>
  </si>
  <si>
    <t>Cardiovascular System</t>
  </si>
  <si>
    <t>Dermatology</t>
  </si>
  <si>
    <t>Ear, Nose &amp; Throat (ENT)</t>
  </si>
  <si>
    <t>Endocrine, Diabetes &amp; Metabolism</t>
  </si>
  <si>
    <t>Female Reproductive System &amp; Breast</t>
  </si>
  <si>
    <t>Gastrointestinal &amp; Nutrition</t>
  </si>
  <si>
    <t>General Principles</t>
  </si>
  <si>
    <t>Hematology &amp; Oncology</t>
  </si>
  <si>
    <t>Infectious Diseases</t>
  </si>
  <si>
    <t>Male Reproductive System</t>
  </si>
  <si>
    <t>Miscellaneous (Multisystem)</t>
  </si>
  <si>
    <t>Nervous System</t>
  </si>
  <si>
    <t>Opthalmology</t>
  </si>
  <si>
    <t>Poisoning &amp; Environmental Exposure</t>
  </si>
  <si>
    <t>Pregnancy, Childbirth &amp; Puerperium</t>
  </si>
  <si>
    <t>Psychiatric/Behavioral &amp; Substance Abuse</t>
  </si>
  <si>
    <t>Pulmonary &amp; Critical Care</t>
  </si>
  <si>
    <t>Renal, Urinary Systems &amp; Substance Abuse</t>
  </si>
  <si>
    <t>Rheumatology/Orthopedics &amp; Sports</t>
  </si>
  <si>
    <t>Social Sciences (Ethics/Legal/Professional)</t>
  </si>
  <si>
    <t>U</t>
  </si>
  <si>
    <t>C</t>
  </si>
  <si>
    <t>I</t>
  </si>
  <si>
    <t>T</t>
  </si>
  <si>
    <t>FA Sections</t>
  </si>
  <si>
    <t>FA Section</t>
  </si>
  <si>
    <t>5 Weeks</t>
  </si>
  <si>
    <t>3 Weeks</t>
  </si>
  <si>
    <t>2 Weeks</t>
  </si>
  <si>
    <t>Qs</t>
  </si>
  <si>
    <t>Ps</t>
  </si>
  <si>
    <t>Q:P</t>
  </si>
  <si>
    <t>Growth Adaptations, Cellular Injury, and Cell Death</t>
  </si>
  <si>
    <t>Growth Adaptations</t>
  </si>
  <si>
    <t>Cellular Injury</t>
  </si>
  <si>
    <t>Cell Death</t>
  </si>
  <si>
    <t>Free Radical Injury</t>
  </si>
  <si>
    <t>Amyloidosis</t>
  </si>
  <si>
    <t>Minutes</t>
  </si>
  <si>
    <t>Video</t>
  </si>
  <si>
    <t>Section</t>
  </si>
  <si>
    <t>Inflammation, Inflammatory Disorders, and Healing</t>
  </si>
  <si>
    <t>Chronic Inflammation</t>
  </si>
  <si>
    <t>Primary Immunodeficiency</t>
  </si>
  <si>
    <t>Wound Healing</t>
  </si>
  <si>
    <t>Minutes (1.4x)</t>
  </si>
  <si>
    <t>Acute Inflammation 1</t>
  </si>
  <si>
    <t>Acute Inflammation 2</t>
  </si>
  <si>
    <t>Acute Inflammation 3</t>
  </si>
  <si>
    <t>Autoimmune Disorders 1</t>
  </si>
  <si>
    <t>Autoimmune Disorders 2</t>
  </si>
  <si>
    <t>Principles of Neoplasia</t>
  </si>
  <si>
    <t>Neoplasia</t>
  </si>
  <si>
    <t>Carcinogenesis 1</t>
  </si>
  <si>
    <t>Carcinogenesis 2</t>
  </si>
  <si>
    <t>Carcinogenesis 3</t>
  </si>
  <si>
    <t>Tumor Progression</t>
  </si>
  <si>
    <t>Clinical Characteristics</t>
  </si>
  <si>
    <t>Hemostasis and Related Disorders</t>
  </si>
  <si>
    <t>Primary Hemostasis</t>
  </si>
  <si>
    <t>Secondary Hemostasis</t>
  </si>
  <si>
    <t>Other Disorders of Hemostasis</t>
  </si>
  <si>
    <t>Thrombosis</t>
  </si>
  <si>
    <t>Embolism</t>
  </si>
  <si>
    <t>Red Blood Cell Disorders</t>
  </si>
  <si>
    <t>Anemia</t>
  </si>
  <si>
    <t>Microcytic Anemias 1</t>
  </si>
  <si>
    <t>Microcytic Anemias 2</t>
  </si>
  <si>
    <t>Microcytic Anemias 3</t>
  </si>
  <si>
    <t>Macrocytic Anemia</t>
  </si>
  <si>
    <t>Normocytic Anemia</t>
  </si>
  <si>
    <t>Norm. Anemias with Extravascular</t>
  </si>
  <si>
    <t>Intravascular Hemolysis &amp; Underproduction</t>
  </si>
  <si>
    <t>White Blood Cell Disorders</t>
  </si>
  <si>
    <t>Leukopenia &amp; Leukocytosis</t>
  </si>
  <si>
    <t>Acute Leukemia</t>
  </si>
  <si>
    <t>Chronic Leukemia</t>
  </si>
  <si>
    <t>Myeloproliferative Disorders</t>
  </si>
  <si>
    <t>LAD, Lymphoma &amp; Hodgkin Lymphoma</t>
  </si>
  <si>
    <t>Plasma Cell Disorders &amp; Histiocytosis</t>
  </si>
  <si>
    <t>Vascular Pathology</t>
  </si>
  <si>
    <t>Vasculitis</t>
  </si>
  <si>
    <t>Hypertension</t>
  </si>
  <si>
    <t>Arteriosclerosis</t>
  </si>
  <si>
    <t>Aortic Dissection &amp; Aneurysm</t>
  </si>
  <si>
    <t>Vascular Tumors</t>
  </si>
  <si>
    <t>Cardiac Pathology</t>
  </si>
  <si>
    <t>Ischemic Heart Disease</t>
  </si>
  <si>
    <t>Congestive Heart Failure</t>
  </si>
  <si>
    <t>Congenital Defects</t>
  </si>
  <si>
    <t>Valvular Disorders</t>
  </si>
  <si>
    <t>Endocarditis</t>
  </si>
  <si>
    <t>Cardiomyopathy &amp; Cardiac Tumors</t>
  </si>
  <si>
    <t>Respiratory Tract Pathology</t>
  </si>
  <si>
    <t>Nasopharynx &amp; Larynx</t>
  </si>
  <si>
    <t>Pulmonary Infections</t>
  </si>
  <si>
    <t>Chronic Obstructive Pulmonary Disease</t>
  </si>
  <si>
    <t>Restrictive Diseases</t>
  </si>
  <si>
    <t>Pulmonary Hypertension &amp; RDS</t>
  </si>
  <si>
    <t>Lung Cancer</t>
  </si>
  <si>
    <t>Pleura</t>
  </si>
  <si>
    <t>Gastrointestinal Pathology</t>
  </si>
  <si>
    <t>Oral Cavity</t>
  </si>
  <si>
    <t>Salivary Gland</t>
  </si>
  <si>
    <t>Esophagus</t>
  </si>
  <si>
    <t>Stomach</t>
  </si>
  <si>
    <t>Small Bowel</t>
  </si>
  <si>
    <t>Appendix &amp; IBD</t>
  </si>
  <si>
    <t>Colon</t>
  </si>
  <si>
    <t>Colorectal Carcinoma</t>
  </si>
  <si>
    <t>Exocrine Pancreas, Gallbladder, and Liver</t>
  </si>
  <si>
    <t>Exocrine Pancreas</t>
  </si>
  <si>
    <t>Gallbladder &amp; Biliary Tract</t>
  </si>
  <si>
    <t>Liver: Jaundice</t>
  </si>
  <si>
    <t>Liver: Hepatitis</t>
  </si>
  <si>
    <t>Liver: Cirrhosis &amp; Tumors</t>
  </si>
  <si>
    <t>Kidney and Urinary Tract Pathology</t>
  </si>
  <si>
    <t>Congenital</t>
  </si>
  <si>
    <t>Acute Renal Failure</t>
  </si>
  <si>
    <t>Nephrotic Syndrome</t>
  </si>
  <si>
    <t>Nephritic Syndrome</t>
  </si>
  <si>
    <t>UTI, Nephrolithiasis &amp; Chronic RF</t>
  </si>
  <si>
    <t>Renal Neoplasia</t>
  </si>
  <si>
    <t>Lower Urinary Tract Carcinoma</t>
  </si>
  <si>
    <t>Female Genital System and Gestation</t>
  </si>
  <si>
    <t>Vulva</t>
  </si>
  <si>
    <t>Vagina</t>
  </si>
  <si>
    <t>Cervix</t>
  </si>
  <si>
    <t>Endometrium &amp; Myometrium</t>
  </si>
  <si>
    <t>Ovary</t>
  </si>
  <si>
    <t>Ovarian Tumors</t>
  </si>
  <si>
    <t>Gestational Pathology</t>
  </si>
  <si>
    <t>Male Genital System Pathology</t>
  </si>
  <si>
    <t>Penis</t>
  </si>
  <si>
    <t>Testicle</t>
  </si>
  <si>
    <t>Testicular Tumors</t>
  </si>
  <si>
    <t>Prostate</t>
  </si>
  <si>
    <t>Endocrine Pathology</t>
  </si>
  <si>
    <t>Anterior &amp; Posterior Pituitary Gland</t>
  </si>
  <si>
    <t>Thyroid</t>
  </si>
  <si>
    <t>Parathyroid Gland</t>
  </si>
  <si>
    <t>Endocrine Pancreas</t>
  </si>
  <si>
    <t>Adrenal Cortex &amp; Adrenal Medulla</t>
  </si>
  <si>
    <t>Breast Pathology</t>
  </si>
  <si>
    <t>Introduction</t>
  </si>
  <si>
    <t>Inflammatory Conditions</t>
  </si>
  <si>
    <t>Benign Tumors &amp; Fibrocystic Changes</t>
  </si>
  <si>
    <t>Breast Cancer</t>
  </si>
  <si>
    <t>Central Nervous System Pathology</t>
  </si>
  <si>
    <t>Developmental Anomalies</t>
  </si>
  <si>
    <t>Spinal Cord Lesions</t>
  </si>
  <si>
    <t>Meningitis</t>
  </si>
  <si>
    <t>Cerebrovascular Disease</t>
  </si>
  <si>
    <t>Trauma &amp; Demyel. Disorders</t>
  </si>
  <si>
    <t>Dementia &amp; Degenerative Disorders</t>
  </si>
  <si>
    <t>CNS Tumors</t>
  </si>
  <si>
    <t>Musculoskeletal Pathology</t>
  </si>
  <si>
    <t>Skeletal System</t>
  </si>
  <si>
    <t>Bone Tumors</t>
  </si>
  <si>
    <t>Joint</t>
  </si>
  <si>
    <t>Skel. Muscle, Neuro. Junct. &amp; STT</t>
  </si>
  <si>
    <t>Skin Pathology</t>
  </si>
  <si>
    <t>Inflammatory Dermatoses</t>
  </si>
  <si>
    <t>Blistering Dermatoses</t>
  </si>
  <si>
    <t>Epithelial Tumors</t>
  </si>
  <si>
    <t>Disorders of Pigmentation &amp; Melanocytes</t>
  </si>
  <si>
    <t>Infectious Disorders</t>
  </si>
  <si>
    <t>UW-U</t>
  </si>
  <si>
    <t>UW-C</t>
  </si>
  <si>
    <t>UW-I</t>
  </si>
  <si>
    <t>Pathoma Chapters</t>
  </si>
  <si>
    <t>Vs</t>
  </si>
  <si>
    <t>Pages</t>
  </si>
  <si>
    <t>Chapter</t>
  </si>
  <si>
    <t>2 Weeks (Reading)</t>
  </si>
  <si>
    <t>FA</t>
  </si>
  <si>
    <t>Micro</t>
  </si>
  <si>
    <t>Pharm</t>
  </si>
  <si>
    <t>Biochem</t>
  </si>
  <si>
    <t>Weeks 7,6,5</t>
  </si>
  <si>
    <t>Weeks 4,3</t>
  </si>
  <si>
    <t>Weeks 2,1</t>
  </si>
  <si>
    <t>CBSSA 17</t>
  </si>
  <si>
    <t>FA*</t>
  </si>
  <si>
    <t>Uworld*</t>
  </si>
  <si>
    <t>Videos</t>
  </si>
  <si>
    <t>Cards</t>
  </si>
  <si>
    <t>Videos (hours:mins:secs)</t>
  </si>
  <si>
    <t>Sketchy Pharm</t>
  </si>
  <si>
    <t>UWorld 2x40</t>
  </si>
  <si>
    <t>Kaplan Qbank 1x40</t>
  </si>
  <si>
    <t>Kaplan Qbank 2x40</t>
  </si>
  <si>
    <t>Anki Pharm</t>
  </si>
  <si>
    <t>Anki Micro</t>
  </si>
  <si>
    <t>Biochem (Anki + FA)</t>
  </si>
  <si>
    <t>Kaplan</t>
  </si>
  <si>
    <t>Initial</t>
  </si>
  <si>
    <t>1st Pass</t>
  </si>
  <si>
    <t>2nd Pass</t>
  </si>
  <si>
    <t>3rd Pass</t>
  </si>
  <si>
    <t>Prestudy</t>
  </si>
  <si>
    <t>UWorld 5x40</t>
  </si>
  <si>
    <t>First Aid (hours)</t>
  </si>
  <si>
    <t>Pathoma (minutes)</t>
  </si>
  <si>
    <t>Sketchy Pharm (hours)</t>
  </si>
  <si>
    <t>Sketchy Micro (hours)</t>
  </si>
  <si>
    <t>Kaplan Qbank Review OR Fix Deck</t>
  </si>
  <si>
    <t>Run</t>
  </si>
  <si>
    <t>World 1x40</t>
  </si>
  <si>
    <t>FA Total Hours</t>
  </si>
  <si>
    <t>UWorld 1x20</t>
  </si>
  <si>
    <t>UWorld 1x50</t>
  </si>
  <si>
    <t>Pathoma Hours</t>
  </si>
  <si>
    <t>Pathoma/FA</t>
  </si>
  <si>
    <t>MAKEUP DAY</t>
  </si>
  <si>
    <t>TRAVEL (PM)</t>
  </si>
  <si>
    <t>Uworld 1x20</t>
  </si>
  <si>
    <t>Neurology</t>
  </si>
  <si>
    <t>GI</t>
  </si>
  <si>
    <t>UWorld 1x40,1x20</t>
  </si>
  <si>
    <t>CBSSA 15</t>
  </si>
  <si>
    <t>Sensory receptors</t>
  </si>
  <si>
    <t>Neurotransmitter changes with disease</t>
  </si>
  <si>
    <t>Cranial nerve and vessel pathways</t>
  </si>
  <si>
    <t>Common brain lesions</t>
  </si>
  <si>
    <t>Effects of strokes</t>
  </si>
  <si>
    <t>Branchial pouches</t>
  </si>
  <si>
    <t>Branchial arches</t>
  </si>
  <si>
    <t>DiGeorge</t>
  </si>
  <si>
    <t>Hormones and receptor types (e.g. glucagon is cAMP)</t>
  </si>
  <si>
    <t>G6P deficiency; maybe some (all?) anemias</t>
  </si>
  <si>
    <t>hemophilia</t>
  </si>
  <si>
    <t>tumors??</t>
  </si>
  <si>
    <t>leukemia and lymphoma</t>
  </si>
  <si>
    <t>vitamins</t>
  </si>
  <si>
    <t>plummer vinson</t>
  </si>
  <si>
    <t>wiskott-aldrich</t>
  </si>
  <si>
    <t>digeorge syndrome (maybe)</t>
  </si>
  <si>
    <t>through vitamin_6 (12)</t>
  </si>
  <si>
    <t>fanconi syndrome</t>
  </si>
  <si>
    <t>CREST?</t>
  </si>
  <si>
    <t>musculoskel muscles</t>
  </si>
  <si>
    <t>rotator cuff</t>
  </si>
  <si>
    <t>vasculatides</t>
  </si>
  <si>
    <t>muscular dystrophies</t>
  </si>
  <si>
    <t>charcot marie tooth</t>
  </si>
  <si>
    <t>Sturge-Weber syndrome (encephalotrigeminal angiomatosis)</t>
  </si>
  <si>
    <t>Tuberous sclerosis</t>
  </si>
  <si>
    <t>Neurofibromatosis type I von Recklinghausen disease)</t>
  </si>
  <si>
    <t>Neurofibromatosis type II</t>
  </si>
  <si>
    <t>von Hippel-Lindau disease</t>
  </si>
  <si>
    <t>Glioblastoma multiforme</t>
  </si>
  <si>
    <t>Oligodendroglioma</t>
  </si>
  <si>
    <t>Meniningioma</t>
  </si>
  <si>
    <t>Hemangioblastoma</t>
  </si>
  <si>
    <t>Pituitary adenoma</t>
  </si>
  <si>
    <t>Schwannoma</t>
  </si>
  <si>
    <t>Pilocytic astrocytoma</t>
  </si>
  <si>
    <t>Medulloblastoma</t>
  </si>
  <si>
    <t>Ependymoma</t>
  </si>
  <si>
    <t>Craniopharyngioma</t>
  </si>
  <si>
    <t>Pinealoma</t>
  </si>
  <si>
    <t>Friedrich ataxia</t>
  </si>
  <si>
    <t>alport syndrome</t>
  </si>
  <si>
    <t>myotonic dystrophy</t>
  </si>
  <si>
    <t>muscles -14</t>
  </si>
  <si>
    <t>veins &amp; arteries</t>
  </si>
  <si>
    <t>brachial plexus - 5</t>
  </si>
  <si>
    <t>Category</t>
  </si>
  <si>
    <t>Disease</t>
  </si>
  <si>
    <t>Osteogenesis imperfecta</t>
  </si>
  <si>
    <t>Ehlers-Danlos syndrome</t>
  </si>
  <si>
    <t>Menkes disease</t>
  </si>
  <si>
    <t>Prader-Willi</t>
  </si>
  <si>
    <t>Angelman</t>
  </si>
  <si>
    <t>Cystic fibrosis</t>
  </si>
  <si>
    <t>Becker</t>
  </si>
  <si>
    <t>Myotonic type 1</t>
  </si>
  <si>
    <t>Muscular dystrophy</t>
  </si>
  <si>
    <t>fragile x</t>
  </si>
  <si>
    <t>downs 21</t>
  </si>
  <si>
    <t>edwards 18</t>
  </si>
  <si>
    <t>patau 13</t>
  </si>
  <si>
    <t>cri du chat</t>
  </si>
  <si>
    <t>williams</t>
  </si>
  <si>
    <t>digeorge</t>
  </si>
  <si>
    <t>velocardiofacial syndrome</t>
  </si>
  <si>
    <t>22q11</t>
  </si>
  <si>
    <t>A-Z</t>
  </si>
  <si>
    <t>rate limiting steps</t>
  </si>
  <si>
    <t>metabolic processes</t>
  </si>
  <si>
    <t>G6P deficiency</t>
  </si>
  <si>
    <t>fructose metab 2</t>
  </si>
  <si>
    <t>galactose metab 2</t>
  </si>
  <si>
    <t>ornithine transcarbamylase deficiency</t>
  </si>
  <si>
    <t>pku</t>
  </si>
  <si>
    <t>msud</t>
  </si>
  <si>
    <t>alkaptonuria</t>
  </si>
  <si>
    <t>homocystinuria</t>
  </si>
  <si>
    <t>cystinuria</t>
  </si>
  <si>
    <t>von giekre</t>
  </si>
  <si>
    <t>pompe disease</t>
  </si>
  <si>
    <t>cori disease</t>
  </si>
  <si>
    <t>mcardles diesease</t>
  </si>
  <si>
    <t>lysosomal storage</t>
  </si>
  <si>
    <t>familiar dysplipidedmias</t>
  </si>
  <si>
    <t>hypersensitivity reactions</t>
  </si>
  <si>
    <t>bruton agammaglobunlinemia</t>
  </si>
  <si>
    <t>selective iga deficiency</t>
  </si>
  <si>
    <t>common vairable immunodeficiency</t>
  </si>
  <si>
    <t>il-12 receptor deficiecny</t>
  </si>
  <si>
    <t>AD hyper iGE (Job syndrome)</t>
  </si>
  <si>
    <t>chronic mucocutaneous candidiasis</t>
  </si>
  <si>
    <t>SCID</t>
  </si>
  <si>
    <t>ataxia telangiectaisa</t>
  </si>
  <si>
    <t>hyper igm syndrome</t>
  </si>
  <si>
    <t>leukocyte adhesion 1</t>
  </si>
  <si>
    <t>chediak higashi</t>
  </si>
  <si>
    <t>chronic granulomatous disease</t>
  </si>
  <si>
    <t>amyloidosis</t>
  </si>
  <si>
    <t>Cardio</t>
  </si>
  <si>
    <t>tumor</t>
  </si>
  <si>
    <t>myxoma</t>
  </si>
  <si>
    <t>rhabdomyoma</t>
  </si>
  <si>
    <t>9 + osler-weber (os not in pic)</t>
  </si>
  <si>
    <t>pheochromocytoma</t>
  </si>
  <si>
    <t>hashimoto</t>
  </si>
  <si>
    <t>graves</t>
  </si>
  <si>
    <t>(de quervain, riedel missing)</t>
  </si>
  <si>
    <t>thyroid cancers (4)</t>
  </si>
  <si>
    <t>zollinger-ellison</t>
  </si>
  <si>
    <t>carcinoid syndrome</t>
  </si>
  <si>
    <t>men1, 2a, 3b</t>
  </si>
  <si>
    <t>gastrointestinal</t>
  </si>
  <si>
    <t>plummer-vinson</t>
  </si>
  <si>
    <t>boerhaave syndrome</t>
  </si>
  <si>
    <t>esophagela cancers 2 (both missing)</t>
  </si>
  <si>
    <t>stomach cancer</t>
  </si>
  <si>
    <t>krukenberg tumor</t>
  </si>
  <si>
    <t>petz-jeghers syndrome</t>
  </si>
  <si>
    <t>lynch syndrome</t>
  </si>
  <si>
    <t>reye syndrome</t>
  </si>
  <si>
    <t>budd-chiari</t>
  </si>
  <si>
    <t>gilbert</t>
  </si>
  <si>
    <t>crigler-najjar</t>
  </si>
  <si>
    <t>dubine johnson, rotor (both msising)</t>
  </si>
  <si>
    <t>wilson disease</t>
  </si>
  <si>
    <t>hemochromatosis</t>
  </si>
  <si>
    <t>primary sclerosing cholangitis</t>
  </si>
  <si>
    <t>anemias</t>
  </si>
  <si>
    <t>orotic aciduria</t>
  </si>
  <si>
    <t>pyruvate kinase deficiency</t>
  </si>
  <si>
    <t>pyruvate dehydrogenase deficiecny</t>
  </si>
  <si>
    <t>porphyria (2)</t>
  </si>
  <si>
    <t>bernard-soulier</t>
  </si>
  <si>
    <t>glanzmann</t>
  </si>
  <si>
    <t>thrombotic thrombocytopenic purpura</t>
  </si>
  <si>
    <t>von willebrand disease</t>
  </si>
  <si>
    <t>factor V leiden</t>
  </si>
  <si>
    <t>hemonc</t>
  </si>
  <si>
    <t>CLL</t>
  </si>
  <si>
    <t>ALL</t>
  </si>
  <si>
    <t>CML</t>
  </si>
  <si>
    <t>follicular lymph</t>
  </si>
  <si>
    <t>hodking lhmphoma</t>
  </si>
  <si>
    <t>burkitt</t>
  </si>
  <si>
    <t>diffuse large b</t>
  </si>
  <si>
    <t>mantle cell</t>
  </si>
  <si>
    <t>ault t cell</t>
  </si>
  <si>
    <t>mcycosis fungoides</t>
  </si>
  <si>
    <t>multiple myeloma</t>
  </si>
  <si>
    <t>hairy cell</t>
  </si>
  <si>
    <t>AML</t>
  </si>
  <si>
    <t>msk</t>
  </si>
  <si>
    <t>muscles (14)</t>
  </si>
  <si>
    <t>leg nerves</t>
  </si>
  <si>
    <t>brachial plexus</t>
  </si>
  <si>
    <t>paget disease of bone</t>
  </si>
  <si>
    <t>chrondrosarcoma</t>
  </si>
  <si>
    <t>giant cell tumor</t>
  </si>
  <si>
    <t>osteosarcoma</t>
  </si>
  <si>
    <t>ewing sarcoma</t>
  </si>
  <si>
    <t>sarcoidosis (2)</t>
  </si>
  <si>
    <t>polymyositis</t>
  </si>
  <si>
    <t>skin cancer</t>
  </si>
  <si>
    <t>6 of 8</t>
  </si>
  <si>
    <t>renal</t>
  </si>
  <si>
    <t>rapidly progressive glomerulonephritis</t>
  </si>
  <si>
    <t>psgn</t>
  </si>
  <si>
    <t>nephritic general</t>
  </si>
  <si>
    <t>berger iga</t>
  </si>
  <si>
    <t>alport</t>
  </si>
  <si>
    <t>nephrotic general + 6 (already have amyloidosis)</t>
  </si>
  <si>
    <t>wilm tumor</t>
  </si>
  <si>
    <t>repro</t>
  </si>
  <si>
    <t>kallman syndrome</t>
  </si>
  <si>
    <t>turner</t>
  </si>
  <si>
    <t>flinefelter</t>
  </si>
  <si>
    <t>ovarian tumors</t>
  </si>
  <si>
    <t>9 (alrady have krukenberg)</t>
  </si>
  <si>
    <t>breast tumors</t>
  </si>
  <si>
    <t>resp</t>
  </si>
  <si>
    <t>lung tumors</t>
  </si>
  <si>
    <t>neuroblastoma (i.e. wilms)</t>
  </si>
  <si>
    <t>cholangitis</t>
  </si>
  <si>
    <t>hemolytic uremic sydnrome</t>
  </si>
  <si>
    <t>Nerve palsies</t>
  </si>
  <si>
    <t>prolactinoma</t>
  </si>
  <si>
    <t>CBSSA 19 + 18</t>
  </si>
  <si>
    <t>Picmonics</t>
  </si>
  <si>
    <t>415 (124)</t>
  </si>
  <si>
    <t>379 (285)</t>
  </si>
  <si>
    <t>MSK</t>
  </si>
  <si>
    <t xml:space="preserve"> </t>
  </si>
  <si>
    <t>Times Missed</t>
  </si>
  <si>
    <t>USMLE-Rx</t>
  </si>
  <si>
    <t>EXAM</t>
  </si>
  <si>
    <t>OFF</t>
  </si>
  <si>
    <t>COMP REVIEW</t>
  </si>
  <si>
    <t>hrs</t>
  </si>
  <si>
    <t>qs</t>
  </si>
  <si>
    <t>fcs</t>
  </si>
  <si>
    <t>Biochem Pathways (15?)</t>
  </si>
  <si>
    <t>RUN</t>
  </si>
  <si>
    <t>SHOWER</t>
  </si>
  <si>
    <t>USMLE-RX 2x40</t>
  </si>
  <si>
    <t>BREAK</t>
  </si>
  <si>
    <t>PATHOLOGY</t>
  </si>
  <si>
    <t>SEINFELD</t>
  </si>
  <si>
    <t>COFFEE</t>
  </si>
  <si>
    <t>BED</t>
  </si>
  <si>
    <t>PATHOMA</t>
  </si>
  <si>
    <t>BIOCHEMISTRY</t>
  </si>
  <si>
    <t>PATHWAYS</t>
  </si>
  <si>
    <t>SLEEP</t>
  </si>
  <si>
    <t>MICROBIOLOGY</t>
  </si>
  <si>
    <t>PHARMACOLOGY</t>
  </si>
  <si>
    <t>CATCHUP</t>
  </si>
  <si>
    <t>USMLE-RX 1x40</t>
  </si>
  <si>
    <t>UWORLD 1x40</t>
  </si>
  <si>
    <t>REVIEW</t>
  </si>
  <si>
    <t>NBME 13 +/- 17</t>
  </si>
  <si>
    <t>TRAVEL</t>
  </si>
  <si>
    <t>UWORLD 2x40</t>
  </si>
  <si>
    <t>IMMUNOLOGY</t>
  </si>
  <si>
    <t>PUBLIC HEALTH</t>
  </si>
  <si>
    <t>CARDIOLOGY</t>
  </si>
  <si>
    <t>ENDOCRINE</t>
  </si>
  <si>
    <t>GASTRO</t>
  </si>
  <si>
    <t>HEM/ONC</t>
  </si>
  <si>
    <t>NEURO</t>
  </si>
  <si>
    <t>RENAL</t>
  </si>
  <si>
    <t>PSYCH</t>
  </si>
  <si>
    <t>REPRO</t>
  </si>
  <si>
    <t>RESPIRATORY</t>
  </si>
  <si>
    <t>Biochem Pathways</t>
  </si>
  <si>
    <t>Ketogenesis</t>
  </si>
  <si>
    <t>TCA cycle</t>
  </si>
  <si>
    <t>Urea cycle</t>
  </si>
  <si>
    <t>Cori-Cahill</t>
  </si>
  <si>
    <t>De novo pyrimidine and purine synthesis</t>
  </si>
  <si>
    <t>Purine salvage pathway</t>
  </si>
  <si>
    <t>Receptor Mechanisms</t>
  </si>
  <si>
    <t>M1</t>
  </si>
  <si>
    <t>M2</t>
  </si>
  <si>
    <t>M3</t>
  </si>
  <si>
    <t>Gs</t>
  </si>
  <si>
    <t>Gq</t>
  </si>
  <si>
    <t>Gi</t>
  </si>
  <si>
    <t>H1</t>
  </si>
  <si>
    <t>H2</t>
  </si>
  <si>
    <t>GABA</t>
  </si>
  <si>
    <t>u-opioid</t>
  </si>
  <si>
    <t>Collagen synthesis</t>
  </si>
  <si>
    <t>Odd chain fatty acid metabolism</t>
  </si>
  <si>
    <t>THF-Methionine-Homocysteine</t>
  </si>
  <si>
    <t>Ethanol metabolism (with NADH usage links)</t>
  </si>
  <si>
    <t>Summary of pathways</t>
  </si>
  <si>
    <t>Pyruvate metabolism</t>
  </si>
  <si>
    <t>Glycolysis (regulatory enzymes, fructose-2,6-bisphosphate, PDH)</t>
  </si>
  <si>
    <t>ETC</t>
  </si>
  <si>
    <t>HMP shunt</t>
  </si>
  <si>
    <t>Fructose metabolism</t>
  </si>
  <si>
    <t>Galactose metabolism</t>
  </si>
  <si>
    <t>Catecholamine sythesis</t>
  </si>
  <si>
    <t>Amino acid derivatives</t>
  </si>
  <si>
    <t>Fatty acid metabolism (carnitine and citrate shuttles)</t>
  </si>
  <si>
    <t>Lysosomal storage disease pathways</t>
  </si>
  <si>
    <t>TKR</t>
  </si>
  <si>
    <t>Non-TK</t>
  </si>
  <si>
    <t>cAMP</t>
  </si>
  <si>
    <t xml:space="preserve">cGMP </t>
  </si>
  <si>
    <t>N-acetylglucosamine-1-phosphotransferase</t>
  </si>
  <si>
    <t>Coag cascade</t>
  </si>
  <si>
    <t>Platelet plug</t>
  </si>
  <si>
    <t>Arachdonic acid pathway</t>
  </si>
  <si>
    <t>Adrenal hyperplasias pathways</t>
  </si>
  <si>
    <t>optic paths (2)</t>
  </si>
  <si>
    <t>Tie into respiratory burst p.105</t>
  </si>
  <si>
    <t>sturge weber</t>
  </si>
  <si>
    <t>cru-du-chat</t>
  </si>
  <si>
    <t>antibodies</t>
  </si>
  <si>
    <t>warm agglutinin hemolytic anemia</t>
  </si>
  <si>
    <t>lateral medullary syndrome (strokes p.484)</t>
  </si>
  <si>
    <t>Sched 2</t>
  </si>
  <si>
    <t>Unseen</t>
  </si>
  <si>
    <t>Projected</t>
  </si>
  <si>
    <t>Actual 2</t>
  </si>
  <si>
    <t>Actual 1</t>
  </si>
  <si>
    <t>acid suppression therapy (receptors, mechanisms) p.381</t>
  </si>
  <si>
    <t>folate, iron, b12 absorption (jejunem, duodenum, terminal ileum)</t>
  </si>
  <si>
    <t>(End of day)</t>
  </si>
  <si>
    <t>Includes suspended</t>
  </si>
  <si>
    <t>types of shock p.299</t>
  </si>
  <si>
    <t>psommoma bodies p.</t>
  </si>
  <si>
    <t>osteoblastic vs osteolytic lesions</t>
  </si>
  <si>
    <t>tumor markers</t>
  </si>
  <si>
    <t>X</t>
  </si>
  <si>
    <t>oncogenes p.218</t>
  </si>
  <si>
    <t>Ophthalmology</t>
  </si>
  <si>
    <t>28th</t>
  </si>
  <si>
    <t>71st</t>
  </si>
  <si>
    <t>40th</t>
  </si>
  <si>
    <t>72nd</t>
  </si>
  <si>
    <t>42nd</t>
  </si>
  <si>
    <t>79th</t>
  </si>
  <si>
    <t>~</t>
  </si>
  <si>
    <t>81st</t>
  </si>
  <si>
    <t>44th</t>
  </si>
  <si>
    <t>82nd</t>
  </si>
  <si>
    <t>Renal, Urinary Systems &amp; Electrolytes</t>
  </si>
  <si>
    <t>84th</t>
  </si>
  <si>
    <t>47th</t>
  </si>
  <si>
    <t>*</t>
  </si>
  <si>
    <t>85th</t>
  </si>
  <si>
    <t>49th</t>
  </si>
  <si>
    <t>51st</t>
  </si>
  <si>
    <t>56th</t>
  </si>
  <si>
    <t>86th</t>
  </si>
  <si>
    <t>59th</t>
  </si>
  <si>
    <t>62nd</t>
  </si>
  <si>
    <t>88th</t>
  </si>
  <si>
    <t>66th</t>
  </si>
  <si>
    <t>69th</t>
  </si>
  <si>
    <t>89th</t>
  </si>
  <si>
    <t>90th</t>
  </si>
  <si>
    <t>78th</t>
  </si>
  <si>
    <t>91st</t>
  </si>
  <si>
    <t>92nd</t>
  </si>
  <si>
    <t>post-MI complications (flashcard) &amp; pathoma p.75</t>
  </si>
  <si>
    <t>blowing = backwards flow</t>
  </si>
  <si>
    <t>hypothalamus structures (ventral, medial, etc.)</t>
  </si>
  <si>
    <t>PKA-phospholamban &amp; contractility</t>
  </si>
  <si>
    <t>aortic arch main branches + derivatives p.586</t>
  </si>
  <si>
    <t>endocarditis: FROM JANE p.299</t>
  </si>
  <si>
    <t>pressure-volume &amp; cardiac cycle p.276</t>
  </si>
  <si>
    <t>jervell &amp; lange-nielsen syndrome (bilateral sensorineural hearing loss and congenital long QT sydrome)</t>
  </si>
  <si>
    <t>tox-man p.422</t>
  </si>
  <si>
    <t>cytokines</t>
  </si>
  <si>
    <t>signaling pathways p.322</t>
  </si>
  <si>
    <t>menstrual cycle p.597</t>
  </si>
  <si>
    <t>electrolyte disturbance p.560</t>
  </si>
  <si>
    <t>malignant ovarian tumors (uworld card)</t>
  </si>
  <si>
    <t>nephron osmolality</t>
  </si>
  <si>
    <t>dyslipidemias</t>
  </si>
  <si>
    <t>fat-9; protein-4; carb-4; ethanol-7</t>
  </si>
  <si>
    <t>leukocyte extravasation p.209</t>
  </si>
  <si>
    <t>NF1, NF2, sturge-weber, tuberous sclerosis, osler-weber-rendu, VHL</t>
  </si>
  <si>
    <t>Put together travel list/stuff; figure out travel day logistics; any "day before" stuff</t>
  </si>
  <si>
    <t>layers of skin (with conditions, i.e.: stratum granulosum: hypergranulosis, lichen planus; dyskeratosis: premature keratinization below granulosum, squamous cell carcinoma; spinosum: acanthosis (thickening); corneum: hyperkeratosis; spongiosis: fluid (edema) of the epidermis, with blistering??? as opposed to just dermal edema.... (contact dermatitis)</t>
  </si>
  <si>
    <t>*murmur types</t>
  </si>
  <si>
    <t>VHL (YOU KEEP MISSING THIS!!!)</t>
  </si>
  <si>
    <t>UWORLD 1x40 + Online 1x40</t>
  </si>
  <si>
    <t>LAB</t>
  </si>
  <si>
    <t>restless leg (caused by SSRI and other [iron deficiency is common]; treated with dopa agonist e.g. pramipexol) vs akathisia (caused by 1st gen antipsychotic; treat with beta-adrenergic antagonists</t>
  </si>
  <si>
    <t>equation: BMI</t>
  </si>
  <si>
    <t>G6PDH (deficiency) pathway (what G6PD is needed for, i.e. glutathione, biosynth of cholesterol, FA, steroids</t>
  </si>
  <si>
    <t>insulin &amp; glucose transport from Uworld</t>
  </si>
  <si>
    <t>uncal herniation =&gt; fixed pupils</t>
  </si>
  <si>
    <t>Sorbitol (polyol pathway)</t>
  </si>
  <si>
    <t>neurotransmitters + locations</t>
  </si>
  <si>
    <t>thiamine deficiency: pyruvate DH, alpha-ketoglutarate DH, BC alpha-keto DH, transketolase</t>
  </si>
  <si>
    <t>transplant rejections: hyerpacute (type II; IgG), acute (humoral + cellular), chronic</t>
  </si>
  <si>
    <t>painful genital ucler: HSV, h. ducreyi (chancroid)</t>
  </si>
  <si>
    <t>early onset Alzheimers: APP (21), presenilin 1 (14), presenili 2 (1); late-onset Alzheimers: Apo-E4</t>
  </si>
  <si>
    <t>turner syndrome =&gt; risk of dysgerminoma</t>
  </si>
  <si>
    <t>erythema nodosum, marginatum, multiforme, migrans</t>
  </si>
  <si>
    <t>trinucleotide repeats p.58</t>
  </si>
  <si>
    <t>granulomatous disease p.211</t>
  </si>
  <si>
    <t>diamond blackfan p.398</t>
  </si>
  <si>
    <t>fanconi anemia</t>
  </si>
  <si>
    <t>homocystinuria pathway p.80</t>
  </si>
  <si>
    <t>glycogen p.81</t>
  </si>
  <si>
    <t>bone tumors diagram p.438</t>
  </si>
  <si>
    <t>skin infections p.451</t>
  </si>
  <si>
    <t>sensory receptors p.464</t>
  </si>
  <si>
    <t>neurotransmitter locations p.465</t>
  </si>
  <si>
    <t>Methanol, Uremia, Diabetic Ketoacidosis, Paraldehyde, Infection, Lactic Acidosis, Ethylene Glycol, Salicylates</t>
  </si>
  <si>
    <t>inspiration incr venous return (preload) but not in pulsus paradox</t>
  </si>
  <si>
    <t>JVP incr on inspiration but not with kussmaul sign (due to restrictive cardiomyopathy)</t>
  </si>
  <si>
    <t>liver architecture 12345</t>
  </si>
  <si>
    <t>Stomach: Vagal - M3/Gq; Gastrin - CCK8/Gq; Histamine - H2/Gs; Somatostatin - Gi; Prostaglandins - Gi</t>
  </si>
  <si>
    <t>Clinic</t>
  </si>
  <si>
    <t>Lab</t>
  </si>
  <si>
    <t>Research Year Application</t>
  </si>
  <si>
    <t>CLASS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</si>
</sst>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%"/>
    <numFmt numFmtId="165" formatCode="m/d/yyyy;@"/>
    <numFmt numFmtId="166" formatCode="[h]:mm:ss;@"/>
    <numFmt numFmtId="167" formatCode="[$-409]h:mm\ AM/P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00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33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1" xfId="0" applyBorder="1"/>
    <xf numFmtId="0" fontId="0" fillId="0" borderId="10" xfId="0" applyBorder="1"/>
    <xf numFmtId="0" fontId="0" fillId="12" borderId="0" xfId="0" applyFill="1"/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" xfId="0" applyFill="1" applyBorder="1" applyAlignment="1">
      <alignment vertical="center"/>
    </xf>
    <xf numFmtId="0" fontId="0" fillId="12" borderId="3" xfId="0" applyFill="1" applyBorder="1" applyAlignment="1">
      <alignment vertical="center"/>
    </xf>
    <xf numFmtId="0" fontId="0" fillId="6" borderId="2" xfId="0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0" fillId="15" borderId="2" xfId="0" applyFill="1" applyBorder="1" applyAlignment="1">
      <alignment horizontal="left" vertical="center"/>
    </xf>
    <xf numFmtId="0" fontId="0" fillId="15" borderId="3" xfId="0" applyFill="1" applyBorder="1" applyAlignment="1">
      <alignment horizontal="left" vertical="center"/>
    </xf>
    <xf numFmtId="0" fontId="0" fillId="15" borderId="4" xfId="0" applyFill="1" applyBorder="1" applyAlignment="1">
      <alignment horizontal="left" vertical="center"/>
    </xf>
    <xf numFmtId="0" fontId="0" fillId="16" borderId="2" xfId="0" applyFill="1" applyBorder="1" applyAlignment="1">
      <alignment horizontal="left" vertical="center"/>
    </xf>
    <xf numFmtId="0" fontId="0" fillId="16" borderId="3" xfId="0" applyFill="1" applyBorder="1" applyAlignment="1">
      <alignment horizontal="left" vertical="center"/>
    </xf>
    <xf numFmtId="0" fontId="0" fillId="16" borderId="4" xfId="0" applyFill="1" applyBorder="1" applyAlignment="1">
      <alignment horizontal="left" vertical="center"/>
    </xf>
    <xf numFmtId="0" fontId="0" fillId="17" borderId="2" xfId="0" applyFill="1" applyBorder="1" applyAlignment="1">
      <alignment horizontal="left" vertical="center"/>
    </xf>
    <xf numFmtId="0" fontId="0" fillId="17" borderId="3" xfId="0" applyFill="1" applyBorder="1" applyAlignment="1">
      <alignment horizontal="left" vertical="center"/>
    </xf>
    <xf numFmtId="0" fontId="0" fillId="18" borderId="2" xfId="0" applyFill="1" applyBorder="1" applyAlignment="1">
      <alignment horizontal="left" vertical="center"/>
    </xf>
    <xf numFmtId="0" fontId="0" fillId="18" borderId="3" xfId="0" applyFill="1" applyBorder="1" applyAlignment="1">
      <alignment horizontal="left" vertical="center"/>
    </xf>
    <xf numFmtId="0" fontId="0" fillId="7" borderId="2" xfId="0" applyFill="1" applyBorder="1" applyAlignment="1">
      <alignment horizontal="left" vertical="center"/>
    </xf>
    <xf numFmtId="0" fontId="0" fillId="7" borderId="3" xfId="0" applyFill="1" applyBorder="1" applyAlignment="1">
      <alignment horizontal="left" vertical="center"/>
    </xf>
    <xf numFmtId="0" fontId="0" fillId="7" borderId="4" xfId="0" applyFill="1" applyBorder="1" applyAlignment="1">
      <alignment horizontal="left" vertical="center"/>
    </xf>
    <xf numFmtId="0" fontId="0" fillId="19" borderId="2" xfId="0" applyFill="1" applyBorder="1" applyAlignment="1">
      <alignment horizontal="left" vertical="center"/>
    </xf>
    <xf numFmtId="0" fontId="0" fillId="19" borderId="3" xfId="0" applyFill="1" applyBorder="1" applyAlignment="1">
      <alignment horizontal="left" vertical="center"/>
    </xf>
    <xf numFmtId="0" fontId="0" fillId="19" borderId="4" xfId="0" applyFill="1" applyBorder="1" applyAlignment="1">
      <alignment horizontal="left" vertical="center"/>
    </xf>
    <xf numFmtId="0" fontId="0" fillId="20" borderId="2" xfId="0" applyFill="1" applyBorder="1" applyAlignment="1">
      <alignment horizontal="left" vertical="center"/>
    </xf>
    <xf numFmtId="0" fontId="0" fillId="20" borderId="3" xfId="0" applyFill="1" applyBorder="1" applyAlignment="1">
      <alignment horizontal="left" vertical="center"/>
    </xf>
    <xf numFmtId="0" fontId="0" fillId="20" borderId="4" xfId="0" applyFill="1" applyBorder="1" applyAlignment="1">
      <alignment horizontal="left" vertical="center"/>
    </xf>
    <xf numFmtId="0" fontId="0" fillId="8" borderId="3" xfId="0" applyFill="1" applyBorder="1" applyAlignment="1">
      <alignment horizontal="left" vertical="center"/>
    </xf>
    <xf numFmtId="0" fontId="0" fillId="12" borderId="7" xfId="0" applyFill="1" applyBorder="1" applyAlignment="1">
      <alignment horizontal="left" vertical="center"/>
    </xf>
    <xf numFmtId="0" fontId="0" fillId="12" borderId="1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0" fillId="21" borderId="2" xfId="0" applyFill="1" applyBorder="1" applyAlignment="1">
      <alignment horizontal="left" vertical="center"/>
    </xf>
    <xf numFmtId="0" fontId="0" fillId="21" borderId="3" xfId="0" applyFill="1" applyBorder="1" applyAlignment="1">
      <alignment horizontal="left" vertical="center"/>
    </xf>
    <xf numFmtId="0" fontId="0" fillId="21" borderId="4" xfId="0" applyFill="1" applyBorder="1" applyAlignment="1">
      <alignment horizontal="left" vertical="center"/>
    </xf>
    <xf numFmtId="0" fontId="0" fillId="17" borderId="0" xfId="0" applyFill="1"/>
    <xf numFmtId="0" fontId="0" fillId="12" borderId="13" xfId="0" applyFill="1" applyBorder="1" applyAlignment="1">
      <alignment horizontal="left" vertical="center"/>
    </xf>
    <xf numFmtId="0" fontId="0" fillId="0" borderId="1" xfId="0" applyFill="1" applyBorder="1"/>
    <xf numFmtId="0" fontId="0" fillId="24" borderId="0" xfId="0" applyFill="1"/>
    <xf numFmtId="0" fontId="0" fillId="19" borderId="0" xfId="0" applyFill="1"/>
    <xf numFmtId="0" fontId="0" fillId="0" borderId="0" xfId="0" applyFill="1"/>
    <xf numFmtId="0" fontId="0" fillId="0" borderId="11" xfId="0" applyBorder="1" applyAlignment="1"/>
    <xf numFmtId="164" fontId="0" fillId="0" borderId="0" xfId="0" applyNumberFormat="1"/>
    <xf numFmtId="164" fontId="0" fillId="12" borderId="0" xfId="0" applyNumberFormat="1" applyFill="1"/>
    <xf numFmtId="0" fontId="1" fillId="0" borderId="0" xfId="0" applyFont="1"/>
    <xf numFmtId="164" fontId="1" fillId="0" borderId="0" xfId="0" applyNumberFormat="1" applyFont="1"/>
    <xf numFmtId="0" fontId="0" fillId="0" borderId="1" xfId="0" applyFill="1" applyBorder="1" applyAlignment="1">
      <alignment horizontal="left" vertical="center"/>
    </xf>
    <xf numFmtId="0" fontId="0" fillId="10" borderId="1" xfId="0" applyFill="1" applyBorder="1"/>
    <xf numFmtId="0" fontId="0" fillId="25" borderId="3" xfId="0" applyFill="1" applyBorder="1" applyAlignment="1">
      <alignment horizontal="left" vertical="center"/>
    </xf>
    <xf numFmtId="0" fontId="0" fillId="10" borderId="0" xfId="0" applyFill="1"/>
    <xf numFmtId="0" fontId="0" fillId="0" borderId="9" xfId="0" applyFill="1" applyBorder="1" applyAlignment="1">
      <alignment horizontal="left" vertical="center"/>
    </xf>
    <xf numFmtId="0" fontId="0" fillId="0" borderId="12" xfId="0" applyBorder="1"/>
    <xf numFmtId="0" fontId="0" fillId="7" borderId="0" xfId="0" applyFill="1"/>
    <xf numFmtId="0" fontId="0" fillId="8" borderId="0" xfId="0" applyFill="1"/>
    <xf numFmtId="0" fontId="0" fillId="0" borderId="19" xfId="0" applyBorder="1"/>
    <xf numFmtId="0" fontId="1" fillId="0" borderId="1" xfId="0" applyFont="1" applyBorder="1"/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14" borderId="0" xfId="0" applyFill="1"/>
    <xf numFmtId="0" fontId="0" fillId="9" borderId="0" xfId="0" applyFill="1"/>
    <xf numFmtId="14" fontId="0" fillId="0" borderId="0" xfId="0" applyNumberFormat="1"/>
    <xf numFmtId="0" fontId="0" fillId="0" borderId="0" xfId="0" applyFont="1"/>
    <xf numFmtId="0" fontId="0" fillId="11" borderId="0" xfId="0" applyFill="1"/>
    <xf numFmtId="14" fontId="0" fillId="0" borderId="0" xfId="0" applyNumberFormat="1" applyFill="1"/>
    <xf numFmtId="0" fontId="0" fillId="3" borderId="0" xfId="0" applyFill="1"/>
    <xf numFmtId="0" fontId="0" fillId="23" borderId="0" xfId="0" applyFill="1"/>
    <xf numFmtId="0" fontId="3" fillId="0" borderId="1" xfId="0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center" wrapText="1"/>
    </xf>
    <xf numFmtId="18" fontId="3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36" borderId="1" xfId="0" applyFill="1" applyBorder="1"/>
    <xf numFmtId="0" fontId="0" fillId="5" borderId="1" xfId="0" applyFill="1" applyBorder="1"/>
    <xf numFmtId="166" fontId="0" fillId="0" borderId="0" xfId="0" applyNumberFormat="1"/>
    <xf numFmtId="166" fontId="1" fillId="0" borderId="0" xfId="0" applyNumberFormat="1" applyFont="1"/>
    <xf numFmtId="166" fontId="0" fillId="0" borderId="1" xfId="0" applyNumberFormat="1" applyBorder="1"/>
    <xf numFmtId="166" fontId="1" fillId="0" borderId="1" xfId="0" applyNumberFormat="1" applyFont="1" applyBorder="1"/>
    <xf numFmtId="167" fontId="3" fillId="0" borderId="1" xfId="0" applyNumberFormat="1" applyFont="1" applyFill="1" applyBorder="1" applyAlignment="1">
      <alignment horizontal="center" wrapText="1"/>
    </xf>
    <xf numFmtId="0" fontId="0" fillId="0" borderId="15" xfId="0" applyBorder="1"/>
    <xf numFmtId="0" fontId="0" fillId="0" borderId="16" xfId="0" applyBorder="1"/>
    <xf numFmtId="14" fontId="0" fillId="24" borderId="16" xfId="0" applyNumberFormat="1" applyFill="1" applyBorder="1"/>
    <xf numFmtId="14" fontId="0" fillId="0" borderId="16" xfId="0" applyNumberFormat="1" applyFill="1" applyBorder="1"/>
    <xf numFmtId="0" fontId="0" fillId="0" borderId="17" xfId="0" applyBorder="1"/>
    <xf numFmtId="0" fontId="0" fillId="0" borderId="18" xfId="0" applyBorder="1"/>
    <xf numFmtId="0" fontId="0" fillId="0" borderId="0" xfId="0" applyBorder="1"/>
    <xf numFmtId="14" fontId="0" fillId="0" borderId="0" xfId="0" applyNumberFormat="1" applyFill="1" applyBorder="1"/>
    <xf numFmtId="14" fontId="0" fillId="0" borderId="0" xfId="0" applyNumberFormat="1" applyBorder="1"/>
    <xf numFmtId="0" fontId="0" fillId="0" borderId="20" xfId="0" applyBorder="1"/>
    <xf numFmtId="0" fontId="0" fillId="0" borderId="23" xfId="0" applyBorder="1"/>
    <xf numFmtId="14" fontId="0" fillId="0" borderId="23" xfId="0" applyNumberFormat="1" applyBorder="1"/>
    <xf numFmtId="14" fontId="0" fillId="0" borderId="23" xfId="0" applyNumberFormat="1" applyFill="1" applyBorder="1"/>
    <xf numFmtId="0" fontId="0" fillId="0" borderId="21" xfId="0" applyBorder="1"/>
    <xf numFmtId="14" fontId="2" fillId="0" borderId="0" xfId="0" applyNumberFormat="1" applyFont="1" applyFill="1" applyBorder="1"/>
    <xf numFmtId="14" fontId="0" fillId="0" borderId="16" xfId="0" applyNumberForma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/>
    <xf numFmtId="0" fontId="5" fillId="0" borderId="1" xfId="0" applyFont="1" applyBorder="1" applyAlignment="1">
      <alignment horizontal="center"/>
    </xf>
    <xf numFmtId="14" fontId="0" fillId="26" borderId="16" xfId="0" applyNumberFormat="1" applyFill="1" applyBorder="1"/>
    <xf numFmtId="14" fontId="0" fillId="19" borderId="16" xfId="0" applyNumberFormat="1" applyFill="1" applyBorder="1"/>
    <xf numFmtId="14" fontId="0" fillId="23" borderId="0" xfId="0" applyNumberFormat="1" applyFill="1"/>
    <xf numFmtId="0" fontId="0" fillId="11" borderId="0" xfId="0" applyFill="1" applyBorder="1"/>
    <xf numFmtId="14" fontId="0" fillId="11" borderId="0" xfId="0" applyNumberFormat="1" applyFill="1" applyBorder="1"/>
    <xf numFmtId="0" fontId="0" fillId="0" borderId="16" xfId="0" applyFill="1" applyBorder="1" applyAlignment="1"/>
    <xf numFmtId="0" fontId="0" fillId="0" borderId="23" xfId="0" applyFill="1" applyBorder="1" applyAlignment="1"/>
    <xf numFmtId="0" fontId="0" fillId="0" borderId="19" xfId="0" applyFill="1" applyBorder="1" applyAlignment="1"/>
    <xf numFmtId="0" fontId="0" fillId="31" borderId="0" xfId="0" applyFill="1"/>
    <xf numFmtId="0" fontId="0" fillId="11" borderId="23" xfId="0" applyFill="1" applyBorder="1" applyAlignment="1"/>
    <xf numFmtId="14" fontId="0" fillId="0" borderId="0" xfId="0" applyNumberFormat="1" applyFill="1" applyBorder="1" applyAlignment="1"/>
    <xf numFmtId="0" fontId="0" fillId="31" borderId="15" xfId="0" applyFill="1" applyBorder="1"/>
    <xf numFmtId="0" fontId="0" fillId="31" borderId="18" xfId="0" applyFill="1" applyBorder="1"/>
    <xf numFmtId="0" fontId="0" fillId="34" borderId="1" xfId="0" applyFill="1" applyBorder="1"/>
    <xf numFmtId="0" fontId="0" fillId="11" borderId="0" xfId="0" applyFill="1" applyBorder="1" applyAlignment="1"/>
    <xf numFmtId="0" fontId="0" fillId="30" borderId="0" xfId="0" applyFill="1" applyBorder="1" applyAlignment="1"/>
    <xf numFmtId="0" fontId="0" fillId="13" borderId="0" xfId="0" applyFill="1" applyBorder="1" applyAlignment="1"/>
    <xf numFmtId="0" fontId="0" fillId="13" borderId="19" xfId="0" applyFill="1" applyBorder="1" applyAlignment="1"/>
    <xf numFmtId="0" fontId="0" fillId="0" borderId="12" xfId="0" applyFill="1" applyBorder="1" applyAlignment="1"/>
    <xf numFmtId="0" fontId="0" fillId="0" borderId="13" xfId="0" applyFill="1" applyBorder="1" applyAlignment="1"/>
    <xf numFmtId="0" fontId="0" fillId="13" borderId="0" xfId="0" applyFill="1" applyBorder="1"/>
    <xf numFmtId="0" fontId="0" fillId="31" borderId="20" xfId="0" applyFill="1" applyBorder="1"/>
    <xf numFmtId="0" fontId="0" fillId="0" borderId="16" xfId="0" applyFill="1" applyBorder="1" applyAlignment="1">
      <alignment horizontal="center"/>
    </xf>
    <xf numFmtId="0" fontId="0" fillId="3" borderId="16" xfId="0" applyFill="1" applyBorder="1" applyAlignment="1"/>
    <xf numFmtId="14" fontId="0" fillId="11" borderId="23" xfId="0" applyNumberFormat="1" applyFill="1" applyBorder="1"/>
    <xf numFmtId="0" fontId="0" fillId="0" borderId="0" xfId="0" applyFill="1" applyAlignment="1">
      <alignment horizontal="left" vertical="top"/>
    </xf>
    <xf numFmtId="0" fontId="0" fillId="0" borderId="0" xfId="0" applyAlignment="1">
      <alignment horizontal="left" vertical="top"/>
    </xf>
    <xf numFmtId="0" fontId="0" fillId="30" borderId="0" xfId="0" applyFill="1"/>
    <xf numFmtId="0" fontId="1" fillId="0" borderId="0" xfId="0" applyFont="1" applyAlignment="1">
      <alignment horizontal="left" vertical="top"/>
    </xf>
    <xf numFmtId="0" fontId="0" fillId="31" borderId="0" xfId="0" applyFill="1" applyAlignment="1">
      <alignment horizontal="left" vertical="top"/>
    </xf>
    <xf numFmtId="0" fontId="0" fillId="8" borderId="0" xfId="0" applyFill="1" applyAlignment="1">
      <alignment horizontal="left" vertical="top"/>
    </xf>
    <xf numFmtId="0" fontId="0" fillId="13" borderId="0" xfId="0" applyFill="1" applyAlignment="1">
      <alignment horizontal="left" vertical="top"/>
    </xf>
    <xf numFmtId="0" fontId="0" fillId="13" borderId="0" xfId="0" applyFill="1"/>
    <xf numFmtId="16" fontId="0" fillId="13" borderId="0" xfId="0" applyNumberFormat="1" applyFill="1"/>
    <xf numFmtId="0" fontId="0" fillId="21" borderId="0" xfId="0" applyFill="1"/>
    <xf numFmtId="0" fontId="0" fillId="3" borderId="0" xfId="0" applyFill="1" applyBorder="1" applyAlignment="1"/>
    <xf numFmtId="0" fontId="0" fillId="30" borderId="1" xfId="0" applyFill="1" applyBorder="1"/>
    <xf numFmtId="0" fontId="0" fillId="26" borderId="0" xfId="0" applyFill="1"/>
    <xf numFmtId="0" fontId="0" fillId="22" borderId="0" xfId="0" applyFill="1"/>
    <xf numFmtId="18" fontId="3" fillId="0" borderId="0" xfId="0" applyNumberFormat="1" applyFont="1" applyFill="1" applyBorder="1" applyAlignment="1">
      <alignment horizontal="center" wrapText="1"/>
    </xf>
    <xf numFmtId="0" fontId="0" fillId="0" borderId="0" xfId="0" applyFill="1" applyBorder="1"/>
    <xf numFmtId="0" fontId="0" fillId="21" borderId="0" xfId="0" applyFill="1" applyBorder="1"/>
    <xf numFmtId="14" fontId="0" fillId="21" borderId="0" xfId="0" applyNumberFormat="1" applyFill="1" applyBorder="1"/>
    <xf numFmtId="0" fontId="0" fillId="22" borderId="0" xfId="0" applyFill="1" applyBorder="1"/>
    <xf numFmtId="14" fontId="0" fillId="22" borderId="0" xfId="0" applyNumberFormat="1" applyFill="1" applyBorder="1"/>
    <xf numFmtId="0" fontId="0" fillId="10" borderId="0" xfId="0" applyFill="1" applyBorder="1"/>
    <xf numFmtId="14" fontId="0" fillId="10" borderId="0" xfId="0" applyNumberFormat="1" applyFill="1" applyBorder="1"/>
    <xf numFmtId="0" fontId="0" fillId="24" borderId="0" xfId="0" applyFill="1" applyBorder="1" applyAlignment="1"/>
    <xf numFmtId="0" fontId="0" fillId="24" borderId="0" xfId="0" applyFill="1" applyBorder="1"/>
    <xf numFmtId="0" fontId="0" fillId="35" borderId="0" xfId="0" applyFill="1" applyBorder="1"/>
    <xf numFmtId="0" fontId="0" fillId="31" borderId="0" xfId="0" applyFill="1" applyBorder="1"/>
    <xf numFmtId="0" fontId="0" fillId="41" borderId="0" xfId="0" applyFill="1" applyBorder="1"/>
    <xf numFmtId="0" fontId="0" fillId="8" borderId="0" xfId="0" applyFill="1" applyBorder="1"/>
    <xf numFmtId="0" fontId="0" fillId="42" borderId="0" xfId="0" applyFill="1" applyBorder="1"/>
    <xf numFmtId="0" fontId="0" fillId="43" borderId="0" xfId="0" applyFill="1" applyBorder="1"/>
    <xf numFmtId="0" fontId="0" fillId="10" borderId="0" xfId="0" applyFill="1" applyBorder="1" applyAlignment="1"/>
    <xf numFmtId="0" fontId="0" fillId="35" borderId="0" xfId="0" applyFill="1" applyBorder="1" applyAlignment="1"/>
    <xf numFmtId="9" fontId="0" fillId="12" borderId="0" xfId="0" applyNumberFormat="1" applyFill="1"/>
    <xf numFmtId="9" fontId="0" fillId="0" borderId="0" xfId="0" applyNumberFormat="1"/>
    <xf numFmtId="0" fontId="0" fillId="44" borderId="0" xfId="0" applyFill="1"/>
    <xf numFmtId="9" fontId="0" fillId="44" borderId="0" xfId="0" applyNumberFormat="1" applyFill="1"/>
    <xf numFmtId="0" fontId="0" fillId="4" borderId="0" xfId="0" applyFill="1"/>
    <xf numFmtId="9" fontId="0" fillId="4" borderId="0" xfId="0" applyNumberFormat="1" applyFill="1"/>
    <xf numFmtId="9" fontId="0" fillId="13" borderId="0" xfId="0" applyNumberFormat="1" applyFill="1"/>
    <xf numFmtId="0" fontId="0" fillId="28" borderId="0" xfId="0" applyFill="1"/>
    <xf numFmtId="9" fontId="0" fillId="28" borderId="0" xfId="0" applyNumberFormat="1" applyFill="1"/>
    <xf numFmtId="0" fontId="0" fillId="45" borderId="0" xfId="0" applyFill="1"/>
    <xf numFmtId="9" fontId="0" fillId="45" borderId="0" xfId="0" applyNumberFormat="1" applyFill="1"/>
    <xf numFmtId="46" fontId="0" fillId="0" borderId="0" xfId="0" applyNumberFormat="1"/>
    <xf numFmtId="0" fontId="0" fillId="39" borderId="0" xfId="0" applyFill="1"/>
    <xf numFmtId="0" fontId="0" fillId="12" borderId="3" xfId="0" applyFill="1" applyBorder="1" applyAlignment="1">
      <alignment horizontal="left" vertical="center"/>
    </xf>
    <xf numFmtId="0" fontId="0" fillId="23" borderId="3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27" borderId="0" xfId="0" applyFill="1" applyBorder="1" applyAlignment="1">
      <alignment horizontal="left" vertical="center"/>
    </xf>
    <xf numFmtId="0" fontId="0" fillId="28" borderId="0" xfId="0" applyFill="1" applyBorder="1" applyAlignment="1">
      <alignment horizontal="left" vertical="center"/>
    </xf>
    <xf numFmtId="0" fontId="0" fillId="26" borderId="0" xfId="0" applyFill="1" applyBorder="1" applyAlignment="1">
      <alignment horizontal="left" vertical="center"/>
    </xf>
    <xf numFmtId="0" fontId="0" fillId="22" borderId="0" xfId="0" applyFill="1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0" borderId="7" xfId="0" applyBorder="1"/>
    <xf numFmtId="0" fontId="0" fillId="29" borderId="7" xfId="0" applyFill="1" applyBorder="1" applyAlignment="1">
      <alignment horizontal="left" vertical="center"/>
    </xf>
    <xf numFmtId="0" fontId="0" fillId="12" borderId="7" xfId="0" applyFill="1" applyBorder="1"/>
    <xf numFmtId="0" fontId="0" fillId="29" borderId="7" xfId="0" applyFill="1" applyBorder="1"/>
    <xf numFmtId="0" fontId="0" fillId="0" borderId="8" xfId="0" applyBorder="1"/>
    <xf numFmtId="0" fontId="0" fillId="0" borderId="10" xfId="0" applyFill="1" applyBorder="1" applyAlignment="1">
      <alignment horizontal="left" vertical="center"/>
    </xf>
    <xf numFmtId="0" fontId="0" fillId="24" borderId="10" xfId="0" applyFill="1" applyBorder="1" applyAlignment="1"/>
    <xf numFmtId="0" fontId="0" fillId="24" borderId="10" xfId="0" applyFill="1" applyBorder="1"/>
    <xf numFmtId="0" fontId="0" fillId="0" borderId="8" xfId="0" applyBorder="1" applyAlignment="1"/>
    <xf numFmtId="0" fontId="0" fillId="24" borderId="3" xfId="0" applyFill="1" applyBorder="1"/>
    <xf numFmtId="0" fontId="0" fillId="0" borderId="3" xfId="0" applyBorder="1"/>
    <xf numFmtId="0" fontId="0" fillId="12" borderId="3" xfId="0" applyFill="1" applyBorder="1"/>
    <xf numFmtId="0" fontId="0" fillId="19" borderId="3" xfId="0" applyFill="1" applyBorder="1"/>
    <xf numFmtId="0" fontId="0" fillId="10" borderId="3" xfId="0" applyFill="1" applyBorder="1"/>
    <xf numFmtId="0" fontId="0" fillId="0" borderId="3" xfId="0" applyFill="1" applyBorder="1"/>
    <xf numFmtId="0" fontId="0" fillId="0" borderId="4" xfId="0" applyBorder="1"/>
    <xf numFmtId="0" fontId="0" fillId="12" borderId="0" xfId="0" applyFill="1" applyBorder="1"/>
    <xf numFmtId="0" fontId="0" fillId="0" borderId="30" xfId="0" applyBorder="1"/>
    <xf numFmtId="0" fontId="0" fillId="0" borderId="6" xfId="0" applyFill="1" applyBorder="1"/>
    <xf numFmtId="0" fontId="0" fillId="0" borderId="7" xfId="0" applyFill="1" applyBorder="1"/>
    <xf numFmtId="0" fontId="0" fillId="7" borderId="7" xfId="0" applyFill="1" applyBorder="1"/>
    <xf numFmtId="0" fontId="0" fillId="19" borderId="7" xfId="0" applyFill="1" applyBorder="1"/>
    <xf numFmtId="0" fontId="0" fillId="0" borderId="8" xfId="0" applyFill="1" applyBorder="1"/>
    <xf numFmtId="0" fontId="2" fillId="0" borderId="0" xfId="0" applyFont="1" applyFill="1" applyAlignment="1">
      <alignment horizontal="left" vertical="center"/>
    </xf>
    <xf numFmtId="0" fontId="0" fillId="8" borderId="0" xfId="0" applyFill="1" applyAlignment="1">
      <alignment horizontal="center"/>
    </xf>
    <xf numFmtId="0" fontId="0" fillId="14" borderId="2" xfId="0" applyFill="1" applyBorder="1" applyAlignment="1">
      <alignment horizontal="left" vertical="center"/>
    </xf>
    <xf numFmtId="0" fontId="0" fillId="14" borderId="3" xfId="0" applyFill="1" applyBorder="1" applyAlignment="1">
      <alignment horizontal="left" vertical="center"/>
    </xf>
    <xf numFmtId="0" fontId="0" fillId="9" borderId="3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11" borderId="0" xfId="0" applyFill="1" applyBorder="1" applyAlignment="1">
      <alignment horizontal="center" vertical="center"/>
    </xf>
    <xf numFmtId="0" fontId="0" fillId="11" borderId="30" xfId="0" applyFill="1" applyBorder="1" applyAlignment="1">
      <alignment horizontal="center" vertical="center"/>
    </xf>
    <xf numFmtId="0" fontId="0" fillId="13" borderId="3" xfId="0" applyFill="1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7" xfId="0" applyFill="1" applyBorder="1" applyAlignment="1">
      <alignment horizontal="center" vertical="center"/>
    </xf>
    <xf numFmtId="0" fontId="0" fillId="22" borderId="3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26" borderId="0" xfId="0" applyFill="1" applyBorder="1" applyAlignment="1">
      <alignment horizontal="center" vertical="center"/>
    </xf>
    <xf numFmtId="0" fontId="0" fillId="3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38" borderId="0" xfId="0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0" fillId="34" borderId="12" xfId="0" applyFill="1" applyBorder="1" applyAlignment="1">
      <alignment horizontal="center"/>
    </xf>
    <xf numFmtId="0" fontId="0" fillId="34" borderId="13" xfId="0" applyFill="1" applyBorder="1" applyAlignment="1">
      <alignment horizontal="center"/>
    </xf>
    <xf numFmtId="0" fontId="0" fillId="34" borderId="27" xfId="0" applyFill="1" applyBorder="1" applyAlignment="1">
      <alignment horizontal="center"/>
    </xf>
    <xf numFmtId="0" fontId="0" fillId="34" borderId="28" xfId="0" applyFill="1" applyBorder="1" applyAlignment="1">
      <alignment horizontal="center"/>
    </xf>
    <xf numFmtId="14" fontId="0" fillId="39" borderId="0" xfId="0" applyNumberFormat="1" applyFill="1" applyBorder="1" applyAlignment="1">
      <alignment horizontal="center"/>
    </xf>
    <xf numFmtId="0" fontId="0" fillId="11" borderId="28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0" borderId="0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14" fontId="0" fillId="39" borderId="23" xfId="0" applyNumberForma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3" borderId="30" xfId="0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0" fillId="29" borderId="10" xfId="0" applyFill="1" applyBorder="1" applyAlignment="1">
      <alignment horizontal="center"/>
    </xf>
    <xf numFmtId="0" fontId="0" fillId="30" borderId="23" xfId="0" applyFill="1" applyBorder="1" applyAlignment="1">
      <alignment horizontal="center"/>
    </xf>
    <xf numFmtId="0" fontId="0" fillId="30" borderId="16" xfId="0" applyFill="1" applyBorder="1" applyAlignment="1">
      <alignment horizontal="center"/>
    </xf>
    <xf numFmtId="14" fontId="0" fillId="23" borderId="0" xfId="0" applyNumberFormat="1" applyFill="1" applyBorder="1" applyAlignment="1">
      <alignment horizontal="center"/>
    </xf>
    <xf numFmtId="14" fontId="0" fillId="39" borderId="16" xfId="0" applyNumberFormat="1" applyFill="1" applyBorder="1" applyAlignment="1">
      <alignment horizontal="center"/>
    </xf>
    <xf numFmtId="0" fontId="0" fillId="38" borderId="16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3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9" borderId="16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37" borderId="3" xfId="0" applyFill="1" applyBorder="1" applyAlignment="1">
      <alignment horizontal="center"/>
    </xf>
    <xf numFmtId="0" fontId="0" fillId="38" borderId="3" xfId="0" applyFill="1" applyBorder="1" applyAlignment="1">
      <alignment horizontal="center"/>
    </xf>
    <xf numFmtId="0" fontId="0" fillId="30" borderId="19" xfId="0" applyFill="1" applyBorder="1" applyAlignment="1">
      <alignment horizontal="center"/>
    </xf>
    <xf numFmtId="0" fontId="0" fillId="13" borderId="19" xfId="0" applyFill="1" applyBorder="1" applyAlignment="1">
      <alignment horizontal="center"/>
    </xf>
    <xf numFmtId="0" fontId="0" fillId="13" borderId="23" xfId="0" applyFill="1" applyBorder="1" applyAlignment="1">
      <alignment horizontal="center"/>
    </xf>
    <xf numFmtId="0" fontId="0" fillId="13" borderId="32" xfId="0" applyFill="1" applyBorder="1" applyAlignment="1">
      <alignment horizontal="center"/>
    </xf>
    <xf numFmtId="0" fontId="0" fillId="9" borderId="21" xfId="0" applyFill="1" applyBorder="1" applyAlignment="1">
      <alignment horizontal="center"/>
    </xf>
    <xf numFmtId="0" fontId="0" fillId="11" borderId="16" xfId="0" applyFill="1" applyBorder="1" applyAlignment="1">
      <alignment horizontal="center"/>
    </xf>
    <xf numFmtId="0" fontId="0" fillId="37" borderId="0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13" borderId="21" xfId="0" applyFill="1" applyBorder="1" applyAlignment="1">
      <alignment horizontal="center"/>
    </xf>
    <xf numFmtId="0" fontId="0" fillId="13" borderId="16" xfId="0" applyFill="1" applyBorder="1" applyAlignment="1">
      <alignment horizontal="center"/>
    </xf>
    <xf numFmtId="0" fontId="0" fillId="13" borderId="31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21" borderId="23" xfId="0" applyFill="1" applyBorder="1" applyAlignment="1">
      <alignment horizontal="center"/>
    </xf>
    <xf numFmtId="0" fontId="0" fillId="21" borderId="21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22" borderId="0" xfId="0" applyFill="1" applyBorder="1" applyAlignment="1">
      <alignment horizontal="center"/>
    </xf>
    <xf numFmtId="0" fontId="0" fillId="34" borderId="1" xfId="0" applyFill="1" applyBorder="1" applyAlignment="1">
      <alignment horizontal="center"/>
    </xf>
    <xf numFmtId="0" fontId="0" fillId="30" borderId="17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21" borderId="0" xfId="0" applyFill="1" applyBorder="1" applyAlignment="1">
      <alignment horizontal="center"/>
    </xf>
    <xf numFmtId="0" fontId="0" fillId="34" borderId="33" xfId="0" applyFill="1" applyBorder="1" applyAlignment="1">
      <alignment horizontal="center"/>
    </xf>
    <xf numFmtId="0" fontId="0" fillId="34" borderId="16" xfId="0" applyFill="1" applyBorder="1" applyAlignment="1">
      <alignment horizontal="center"/>
    </xf>
    <xf numFmtId="0" fontId="0" fillId="34" borderId="24" xfId="0" applyFill="1" applyBorder="1" applyAlignment="1">
      <alignment horizontal="center"/>
    </xf>
    <xf numFmtId="0" fontId="0" fillId="34" borderId="25" xfId="0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0" fontId="0" fillId="23" borderId="0" xfId="0" applyFill="1" applyBorder="1" applyAlignment="1">
      <alignment horizontal="center"/>
    </xf>
    <xf numFmtId="0" fontId="0" fillId="34" borderId="3" xfId="0" applyFill="1" applyBorder="1" applyAlignment="1">
      <alignment horizontal="center"/>
    </xf>
    <xf numFmtId="0" fontId="0" fillId="23" borderId="23" xfId="0" applyFill="1" applyBorder="1" applyAlignment="1">
      <alignment horizontal="center"/>
    </xf>
    <xf numFmtId="0" fontId="0" fillId="34" borderId="22" xfId="0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34" borderId="6" xfId="0" applyFill="1" applyBorder="1" applyAlignment="1">
      <alignment horizontal="center"/>
    </xf>
    <xf numFmtId="0" fontId="0" fillId="34" borderId="7" xfId="0" applyFill="1" applyBorder="1" applyAlignment="1">
      <alignment horizontal="center"/>
    </xf>
    <xf numFmtId="0" fontId="0" fillId="32" borderId="24" xfId="0" applyFill="1" applyBorder="1" applyAlignment="1">
      <alignment horizontal="center"/>
    </xf>
    <xf numFmtId="0" fontId="0" fillId="32" borderId="25" xfId="0" applyFill="1" applyBorder="1" applyAlignment="1">
      <alignment horizontal="center"/>
    </xf>
    <xf numFmtId="0" fontId="0" fillId="32" borderId="26" xfId="0" applyFill="1" applyBorder="1" applyAlignment="1">
      <alignment horizontal="center"/>
    </xf>
    <xf numFmtId="0" fontId="2" fillId="22" borderId="1" xfId="0" applyFont="1" applyFill="1" applyBorder="1" applyAlignment="1">
      <alignment horizontal="center"/>
    </xf>
    <xf numFmtId="0" fontId="2" fillId="22" borderId="9" xfId="0" applyFont="1" applyFill="1" applyBorder="1" applyAlignment="1">
      <alignment horizontal="center"/>
    </xf>
    <xf numFmtId="0" fontId="0" fillId="11" borderId="27" xfId="0" applyFill="1" applyBorder="1" applyAlignment="1">
      <alignment horizontal="center"/>
    </xf>
    <xf numFmtId="0" fontId="0" fillId="11" borderId="29" xfId="0" applyFill="1" applyBorder="1" applyAlignment="1">
      <alignment horizontal="center"/>
    </xf>
    <xf numFmtId="0" fontId="0" fillId="9" borderId="30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0" fillId="29" borderId="1" xfId="0" applyFill="1" applyBorder="1" applyAlignment="1">
      <alignment horizontal="center"/>
    </xf>
    <xf numFmtId="0" fontId="0" fillId="29" borderId="22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24" borderId="0" xfId="0" applyFill="1" applyBorder="1" applyAlignment="1">
      <alignment horizontal="center"/>
    </xf>
    <xf numFmtId="0" fontId="0" fillId="40" borderId="0" xfId="0" applyFill="1" applyBorder="1" applyAlignment="1">
      <alignment horizontal="center"/>
    </xf>
    <xf numFmtId="0" fontId="0" fillId="29" borderId="0" xfId="0" applyFill="1" applyBorder="1" applyAlignment="1">
      <alignment horizontal="center"/>
    </xf>
    <xf numFmtId="0" fontId="0" fillId="34" borderId="0" xfId="0" applyFill="1" applyBorder="1" applyAlignment="1">
      <alignment horizontal="center"/>
    </xf>
    <xf numFmtId="0" fontId="0" fillId="46" borderId="0" xfId="0" applyFill="1" applyBorder="1" applyAlignment="1">
      <alignment horizontal="center"/>
    </xf>
    <xf numFmtId="0" fontId="0" fillId="19" borderId="0" xfId="0" applyFill="1" applyBorder="1" applyAlignment="1">
      <alignment horizontal="center"/>
    </xf>
    <xf numFmtId="0" fontId="0" fillId="31" borderId="0" xfId="0" applyFill="1" applyBorder="1" applyAlignment="1">
      <alignment horizontal="center"/>
    </xf>
    <xf numFmtId="0" fontId="0" fillId="28" borderId="0" xfId="0" applyFill="1" applyBorder="1" applyAlignment="1">
      <alignment horizontal="center"/>
    </xf>
    <xf numFmtId="0" fontId="0" fillId="33" borderId="0" xfId="0" applyFill="1" applyBorder="1" applyAlignment="1">
      <alignment horizontal="center"/>
    </xf>
    <xf numFmtId="0" fontId="0" fillId="39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33"/>
      <color rgb="FFCC99FF"/>
      <color rgb="FF99FF99"/>
      <color rgb="FFCC9900"/>
      <color rgb="FF99FFCC"/>
      <color rgb="FF66FFFF"/>
      <color rgb="FFFF7C80"/>
      <color rgb="FFFFCCFF"/>
      <color rgb="FFFFFF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'UWorld Stats 1'!$C$1:$C$51</c:f>
              <c:numCache>
                <c:formatCode>General</c:formatCode>
                <c:ptCount val="51"/>
                <c:pt idx="0">
                  <c:v>0.64102564102564108</c:v>
                </c:pt>
                <c:pt idx="1">
                  <c:v>0.82499999999999996</c:v>
                </c:pt>
                <c:pt idx="2">
                  <c:v>0.65</c:v>
                </c:pt>
                <c:pt idx="3">
                  <c:v>0.75</c:v>
                </c:pt>
                <c:pt idx="4">
                  <c:v>0.47499999999999998</c:v>
                </c:pt>
                <c:pt idx="5">
                  <c:v>0.55000000000000004</c:v>
                </c:pt>
                <c:pt idx="6">
                  <c:v>0.57499999999999996</c:v>
                </c:pt>
                <c:pt idx="7">
                  <c:v>0.67500000000000004</c:v>
                </c:pt>
                <c:pt idx="8">
                  <c:v>0.5</c:v>
                </c:pt>
                <c:pt idx="9">
                  <c:v>0.6</c:v>
                </c:pt>
                <c:pt idx="10">
                  <c:v>0.67500000000000004</c:v>
                </c:pt>
                <c:pt idx="11">
                  <c:v>0.57499999999999996</c:v>
                </c:pt>
                <c:pt idx="12">
                  <c:v>0.45</c:v>
                </c:pt>
                <c:pt idx="13">
                  <c:v>0.6</c:v>
                </c:pt>
                <c:pt idx="14">
                  <c:v>0.6</c:v>
                </c:pt>
                <c:pt idx="15">
                  <c:v>0.6</c:v>
                </c:pt>
                <c:pt idx="16">
                  <c:v>0.57499999999999996</c:v>
                </c:pt>
                <c:pt idx="17">
                  <c:v>0.8</c:v>
                </c:pt>
                <c:pt idx="18">
                  <c:v>0.375</c:v>
                </c:pt>
                <c:pt idx="19">
                  <c:v>0.55000000000000004</c:v>
                </c:pt>
                <c:pt idx="20">
                  <c:v>0.75</c:v>
                </c:pt>
                <c:pt idx="21">
                  <c:v>0.55000000000000004</c:v>
                </c:pt>
                <c:pt idx="22">
                  <c:v>0.47499999999999998</c:v>
                </c:pt>
                <c:pt idx="23">
                  <c:v>0.625</c:v>
                </c:pt>
                <c:pt idx="24">
                  <c:v>0.47499999999999998</c:v>
                </c:pt>
                <c:pt idx="25">
                  <c:v>0.75</c:v>
                </c:pt>
                <c:pt idx="26">
                  <c:v>0.57499999999999996</c:v>
                </c:pt>
                <c:pt idx="27">
                  <c:v>0.67500000000000004</c:v>
                </c:pt>
                <c:pt idx="28">
                  <c:v>0.67500000000000004</c:v>
                </c:pt>
                <c:pt idx="29">
                  <c:v>0.7</c:v>
                </c:pt>
                <c:pt idx="30">
                  <c:v>0.57499999999999996</c:v>
                </c:pt>
                <c:pt idx="31">
                  <c:v>0.42499999999999999</c:v>
                </c:pt>
                <c:pt idx="32">
                  <c:v>0.6</c:v>
                </c:pt>
                <c:pt idx="33">
                  <c:v>0.8</c:v>
                </c:pt>
                <c:pt idx="34">
                  <c:v>0.5</c:v>
                </c:pt>
                <c:pt idx="35">
                  <c:v>0.65</c:v>
                </c:pt>
                <c:pt idx="36">
                  <c:v>0.6</c:v>
                </c:pt>
                <c:pt idx="37">
                  <c:v>0.55000000000000004</c:v>
                </c:pt>
                <c:pt idx="38">
                  <c:v>0.82499999999999996</c:v>
                </c:pt>
                <c:pt idx="39">
                  <c:v>0.75</c:v>
                </c:pt>
                <c:pt idx="40">
                  <c:v>0.85</c:v>
                </c:pt>
                <c:pt idx="41">
                  <c:v>0.65</c:v>
                </c:pt>
                <c:pt idx="42">
                  <c:v>0.625</c:v>
                </c:pt>
                <c:pt idx="43">
                  <c:v>0.75</c:v>
                </c:pt>
                <c:pt idx="44">
                  <c:v>0.7</c:v>
                </c:pt>
                <c:pt idx="45">
                  <c:v>0.65</c:v>
                </c:pt>
                <c:pt idx="46">
                  <c:v>0.6</c:v>
                </c:pt>
                <c:pt idx="47">
                  <c:v>0.625</c:v>
                </c:pt>
                <c:pt idx="48">
                  <c:v>0.72499999999999998</c:v>
                </c:pt>
                <c:pt idx="49">
                  <c:v>0.67500000000000004</c:v>
                </c:pt>
                <c:pt idx="50">
                  <c:v>0.67500000000000004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474560"/>
        <c:axId val="98475344"/>
      </c:lineChart>
      <c:catAx>
        <c:axId val="984745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475344"/>
        <c:crosses val="autoZero"/>
        <c:auto val="1"/>
        <c:lblAlgn val="ctr"/>
        <c:lblOffset val="100"/>
        <c:noMultiLvlLbl val="0"/>
      </c:catAx>
      <c:valAx>
        <c:axId val="98475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474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548640</xdr:colOff>
      <xdr:row>2</xdr:row>
      <xdr:rowOff>137160</xdr:rowOff>
    </xdr:from>
    <xdr:to>
      <xdr:col>23</xdr:col>
      <xdr:colOff>358140</xdr:colOff>
      <xdr:row>35</xdr:row>
      <xdr:rowOff>129540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Z19"/>
  <sheetViews>
    <sheetView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F3" sqref="F3"/>
    </sheetView>
  </sheetViews>
  <sheetFormatPr defaultRowHeight="14.4" x14ac:dyDescent="0.3"/>
  <cols>
    <col min="1" max="1" width="16.6640625" bestFit="1" customWidth="1"/>
    <col min="2" max="2" width="14.33203125" bestFit="1" customWidth="1"/>
    <col min="17" max="17" width="8.77734375" style="5"/>
    <col min="75" max="75" width="10.88671875" customWidth="1"/>
    <col min="96" max="98" width="8.77734375" style="5"/>
    <col min="126" max="136" width="8.77734375" style="5"/>
    <col min="150" max="150" width="8.77734375" style="5"/>
    <col min="203" max="203" width="8.77734375" style="5"/>
  </cols>
  <sheetData>
    <row r="1" spans="1:286" x14ac:dyDescent="0.3">
      <c r="BV1" s="57" t="s">
        <v>69</v>
      </c>
      <c r="CR1" s="5" t="s">
        <v>76</v>
      </c>
      <c r="CS1" s="5" t="s">
        <v>75</v>
      </c>
      <c r="CU1" t="s">
        <v>76</v>
      </c>
      <c r="DV1" s="5" t="s">
        <v>76</v>
      </c>
      <c r="DW1" s="5" t="s">
        <v>71</v>
      </c>
      <c r="DX1" s="5" t="s">
        <v>72</v>
      </c>
      <c r="DY1" s="5" t="s">
        <v>77</v>
      </c>
      <c r="ED1" s="5" t="s">
        <v>73</v>
      </c>
      <c r="EE1" s="5" t="s">
        <v>74</v>
      </c>
    </row>
    <row r="2" spans="1:286" x14ac:dyDescent="0.3">
      <c r="A2" s="6"/>
      <c r="B2" s="6"/>
      <c r="C2" s="30" t="s">
        <v>10</v>
      </c>
      <c r="D2" s="31"/>
      <c r="E2" s="31"/>
      <c r="F2" s="31"/>
      <c r="G2" s="31"/>
      <c r="H2" s="31"/>
      <c r="I2" s="31"/>
      <c r="J2" s="31"/>
      <c r="K2" s="31"/>
      <c r="L2" s="32"/>
      <c r="M2" s="27" t="s">
        <v>18</v>
      </c>
      <c r="N2" s="28"/>
      <c r="O2" s="28"/>
      <c r="P2" s="28"/>
      <c r="Q2" s="66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9"/>
      <c r="AQ2" s="24" t="s">
        <v>19</v>
      </c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6"/>
      <c r="BV2" s="33" t="s">
        <v>28</v>
      </c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53"/>
      <c r="CS2" s="53"/>
      <c r="CT2" s="53"/>
      <c r="CU2" s="34"/>
      <c r="CV2" s="34"/>
      <c r="CW2" s="34"/>
      <c r="CX2" s="34"/>
      <c r="CY2" s="34"/>
      <c r="CZ2" s="35" t="s">
        <v>20</v>
      </c>
      <c r="DA2" s="36"/>
      <c r="DB2" s="36"/>
      <c r="DC2" s="36"/>
      <c r="DD2" s="36"/>
      <c r="DE2" s="36"/>
      <c r="DF2" s="36"/>
      <c r="DG2" s="36"/>
      <c r="DH2" s="36"/>
      <c r="DI2" s="36"/>
      <c r="DJ2" s="36"/>
      <c r="DK2" s="36"/>
      <c r="DL2" s="36"/>
      <c r="DM2" s="36"/>
      <c r="DN2" s="36"/>
      <c r="DO2" s="36"/>
      <c r="DP2" s="36"/>
      <c r="DQ2" s="36"/>
      <c r="DR2" s="36"/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43" t="s">
        <v>21</v>
      </c>
      <c r="EF2" s="44"/>
      <c r="EG2" s="44"/>
      <c r="EH2" s="44"/>
      <c r="EI2" s="44"/>
      <c r="EJ2" s="44"/>
      <c r="EK2" s="44"/>
      <c r="EL2" s="44"/>
      <c r="EM2" s="44"/>
      <c r="EN2" s="44"/>
      <c r="EO2" s="44"/>
      <c r="EP2" s="44"/>
      <c r="EQ2" s="44"/>
      <c r="ER2" s="44"/>
      <c r="ES2" s="44"/>
      <c r="ET2" s="44"/>
      <c r="EU2" s="44"/>
      <c r="EV2" s="44"/>
      <c r="EW2" s="44"/>
      <c r="EX2" s="44"/>
      <c r="EY2" s="44"/>
      <c r="EZ2" s="44"/>
      <c r="FA2" s="44"/>
      <c r="FB2" s="44"/>
      <c r="FC2" s="44"/>
      <c r="FD2" s="44"/>
      <c r="FE2" s="44"/>
      <c r="FF2" s="44"/>
      <c r="FG2" s="44"/>
      <c r="FH2" s="44"/>
      <c r="FI2" s="45"/>
      <c r="FJ2" s="40" t="s">
        <v>22</v>
      </c>
      <c r="FK2" s="41"/>
      <c r="FL2" s="41"/>
      <c r="FM2" s="41"/>
      <c r="FN2" s="41"/>
      <c r="FO2" s="41"/>
      <c r="FP2" s="41"/>
      <c r="FQ2" s="41"/>
      <c r="FR2" s="41"/>
      <c r="FS2" s="41"/>
      <c r="FT2" s="41"/>
      <c r="FU2" s="41"/>
      <c r="FV2" s="41"/>
      <c r="FW2" s="41"/>
      <c r="FX2" s="41"/>
      <c r="FY2" s="41"/>
      <c r="FZ2" s="41"/>
      <c r="GA2" s="41"/>
      <c r="GB2" s="41"/>
      <c r="GC2" s="41"/>
      <c r="GD2" s="41"/>
      <c r="GE2" s="41"/>
      <c r="GF2" s="41"/>
      <c r="GG2" s="41"/>
      <c r="GH2" s="41"/>
      <c r="GI2" s="41"/>
      <c r="GJ2" s="41"/>
      <c r="GK2" s="42"/>
      <c r="GL2" s="37" t="s">
        <v>23</v>
      </c>
      <c r="GM2" s="38"/>
      <c r="GN2" s="38"/>
      <c r="GO2" s="38"/>
      <c r="GP2" s="38"/>
      <c r="GQ2" s="38"/>
      <c r="GR2" s="38"/>
      <c r="GS2" s="38"/>
      <c r="GT2" s="38"/>
      <c r="GU2" s="38"/>
      <c r="GV2" s="38"/>
      <c r="GW2" s="38"/>
      <c r="GX2" s="38"/>
      <c r="GY2" s="38"/>
      <c r="GZ2" s="38"/>
      <c r="HA2" s="38"/>
      <c r="HB2" s="38"/>
      <c r="HC2" s="38"/>
      <c r="HD2" s="38"/>
      <c r="HE2" s="38"/>
      <c r="HF2" s="38"/>
      <c r="HG2" s="38"/>
      <c r="HH2" s="38"/>
      <c r="HI2" s="38"/>
      <c r="HJ2" s="38"/>
      <c r="HK2" s="38"/>
      <c r="HL2" s="38"/>
      <c r="HM2" s="38"/>
      <c r="HN2" s="38"/>
      <c r="HO2" s="38"/>
      <c r="HP2" s="39"/>
      <c r="HQ2" s="50" t="s">
        <v>24</v>
      </c>
      <c r="HR2" s="51"/>
      <c r="HS2" s="51"/>
      <c r="HT2" s="51"/>
      <c r="HU2" s="51"/>
      <c r="HV2" s="51"/>
      <c r="HW2" s="51"/>
      <c r="HX2" s="51"/>
      <c r="HY2" s="51"/>
      <c r="HZ2" s="51"/>
      <c r="IA2" s="51"/>
      <c r="IB2" s="51"/>
      <c r="IC2" s="51"/>
      <c r="ID2" s="51"/>
      <c r="IE2" s="51"/>
      <c r="IF2" s="51"/>
      <c r="IG2" s="51"/>
      <c r="IH2" s="51"/>
      <c r="II2" s="51"/>
      <c r="IJ2" s="51"/>
      <c r="IK2" s="51"/>
      <c r="IL2" s="51"/>
      <c r="IM2" s="51"/>
      <c r="IN2" s="51"/>
      <c r="IO2" s="51"/>
      <c r="IP2" s="51"/>
      <c r="IQ2" s="51"/>
      <c r="IR2" s="51"/>
      <c r="IS2" s="51"/>
      <c r="IT2" s="52"/>
      <c r="IU2" s="7" t="s">
        <v>25</v>
      </c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9"/>
      <c r="JZ2" s="10" t="s">
        <v>26</v>
      </c>
    </row>
    <row r="3" spans="1:286" x14ac:dyDescent="0.3">
      <c r="A3" s="6"/>
      <c r="B3" s="6"/>
      <c r="C3" s="15" t="s">
        <v>27</v>
      </c>
      <c r="D3" s="17"/>
      <c r="E3" s="17"/>
      <c r="F3" s="17"/>
      <c r="G3" s="17"/>
      <c r="H3" s="17"/>
      <c r="I3" s="17"/>
      <c r="J3" s="15" t="s">
        <v>29</v>
      </c>
      <c r="K3" s="17"/>
      <c r="L3" s="17"/>
      <c r="M3" s="17"/>
      <c r="N3" s="17"/>
      <c r="O3" s="17"/>
      <c r="P3" s="16"/>
      <c r="Q3" s="5" t="s">
        <v>107</v>
      </c>
      <c r="R3" s="15" t="s">
        <v>30</v>
      </c>
      <c r="S3" s="17"/>
      <c r="T3" s="17"/>
      <c r="U3" s="17"/>
      <c r="V3" s="17"/>
      <c r="W3" s="16"/>
      <c r="X3" s="15" t="s">
        <v>31</v>
      </c>
      <c r="Y3" s="17"/>
      <c r="Z3" s="17"/>
      <c r="AA3" s="17"/>
      <c r="AB3" s="17"/>
      <c r="AC3" s="17"/>
      <c r="AD3" s="16"/>
      <c r="AE3" s="15" t="s">
        <v>32</v>
      </c>
      <c r="AF3" s="17"/>
      <c r="AG3" s="17"/>
      <c r="AH3" s="17"/>
      <c r="AI3" s="17"/>
      <c r="AJ3" s="17"/>
      <c r="AK3" s="16"/>
      <c r="AL3" s="15" t="s">
        <v>41</v>
      </c>
      <c r="AM3" s="17"/>
      <c r="AN3" s="17"/>
      <c r="AO3" s="17"/>
      <c r="AP3" s="16"/>
      <c r="AQ3" s="15"/>
      <c r="AR3" s="16"/>
      <c r="AS3" s="15" t="s">
        <v>42</v>
      </c>
      <c r="AT3" s="17"/>
      <c r="AU3" s="17"/>
      <c r="AV3" s="17"/>
      <c r="AW3" s="17"/>
      <c r="AX3" s="17"/>
      <c r="AY3" s="16"/>
      <c r="AZ3" s="15" t="s">
        <v>43</v>
      </c>
      <c r="BA3" s="17"/>
      <c r="BB3" s="17"/>
      <c r="BC3" s="17"/>
      <c r="BD3" s="17"/>
      <c r="BE3" s="17"/>
      <c r="BF3" s="16"/>
      <c r="BG3" s="15" t="s">
        <v>44</v>
      </c>
      <c r="BH3" s="17"/>
      <c r="BI3" s="17"/>
      <c r="BJ3" s="17"/>
      <c r="BK3" s="17"/>
      <c r="BL3" s="17"/>
      <c r="BM3" s="16"/>
      <c r="BN3" s="15" t="s">
        <v>45</v>
      </c>
      <c r="BO3" s="17"/>
      <c r="BP3" s="17"/>
      <c r="BQ3" s="17"/>
      <c r="BR3" s="17"/>
      <c r="BS3" s="17"/>
      <c r="BT3" s="16"/>
      <c r="BU3" s="19" t="s">
        <v>46</v>
      </c>
      <c r="BV3" s="15"/>
      <c r="BW3" s="17"/>
      <c r="BX3" s="17"/>
      <c r="BY3" s="17"/>
      <c r="BZ3" s="17"/>
      <c r="CA3" s="16"/>
      <c r="CB3" s="15" t="s">
        <v>47</v>
      </c>
      <c r="CC3" s="17"/>
      <c r="CD3" s="17"/>
      <c r="CE3" s="17"/>
      <c r="CF3" s="17"/>
      <c r="CG3" s="17"/>
      <c r="CH3" s="16"/>
      <c r="CI3" s="15" t="s">
        <v>48</v>
      </c>
      <c r="CJ3" s="17"/>
      <c r="CK3" s="17"/>
      <c r="CL3" s="17"/>
      <c r="CM3" s="17"/>
      <c r="CN3" s="17"/>
      <c r="CO3" s="16"/>
      <c r="CP3" s="15" t="s">
        <v>49</v>
      </c>
      <c r="CQ3" s="16"/>
      <c r="CR3" s="23" t="s">
        <v>36</v>
      </c>
      <c r="CS3" s="23"/>
      <c r="CT3" s="23"/>
      <c r="CU3" s="15"/>
      <c r="CV3" s="16"/>
      <c r="CW3" s="15" t="s">
        <v>50</v>
      </c>
      <c r="CX3" s="17"/>
      <c r="CY3" s="17"/>
      <c r="CZ3" s="15"/>
      <c r="DA3" s="17"/>
      <c r="DB3" s="17"/>
      <c r="DC3" s="16"/>
      <c r="DD3" s="15" t="s">
        <v>51</v>
      </c>
      <c r="DE3" s="17"/>
      <c r="DF3" s="17"/>
      <c r="DG3" s="17"/>
      <c r="DH3" s="17"/>
      <c r="DI3" s="17"/>
      <c r="DJ3" s="16"/>
      <c r="DK3" s="15" t="s">
        <v>52</v>
      </c>
      <c r="DL3" s="17"/>
      <c r="DM3" s="17"/>
      <c r="DN3" s="17"/>
      <c r="DO3" s="17"/>
      <c r="DP3" s="17"/>
      <c r="DQ3" s="16"/>
      <c r="DR3" s="13" t="s">
        <v>53</v>
      </c>
      <c r="DS3" s="13"/>
      <c r="DT3" s="13"/>
      <c r="DU3" s="13"/>
      <c r="DV3" s="235" t="s">
        <v>37</v>
      </c>
      <c r="DW3" s="235"/>
      <c r="DX3" s="235"/>
      <c r="DY3" s="235"/>
      <c r="DZ3" s="235"/>
      <c r="EA3" s="235"/>
      <c r="EB3" s="235"/>
      <c r="EC3" s="235"/>
      <c r="ED3" s="235"/>
      <c r="EE3" s="235"/>
      <c r="EF3" s="235"/>
      <c r="EG3" s="15" t="s">
        <v>54</v>
      </c>
      <c r="EH3" s="17"/>
      <c r="EI3" s="17"/>
      <c r="EJ3" s="17"/>
      <c r="EK3" s="17"/>
      <c r="EL3" s="16"/>
      <c r="EM3" s="15" t="s">
        <v>55</v>
      </c>
      <c r="EN3" s="17"/>
      <c r="EO3" s="17"/>
      <c r="EP3" s="17"/>
      <c r="EQ3" s="17"/>
      <c r="ER3" s="17"/>
      <c r="ES3" s="16"/>
      <c r="ET3" s="47" t="s">
        <v>38</v>
      </c>
      <c r="EU3" s="15" t="s">
        <v>56</v>
      </c>
      <c r="EV3" s="17"/>
      <c r="EW3" s="17"/>
      <c r="EX3" s="17"/>
      <c r="EY3" s="17"/>
      <c r="EZ3" s="16"/>
      <c r="FA3" s="15" t="s">
        <v>57</v>
      </c>
      <c r="FB3" s="17"/>
      <c r="FC3" s="17"/>
      <c r="FD3" s="17"/>
      <c r="FE3" s="17"/>
      <c r="FF3" s="17"/>
      <c r="FG3" s="16"/>
      <c r="FH3" s="15" t="s">
        <v>58</v>
      </c>
      <c r="FI3" s="16"/>
      <c r="FJ3" s="15"/>
      <c r="FK3" s="17"/>
      <c r="FL3" s="17"/>
      <c r="FM3" s="17"/>
      <c r="FN3" s="16"/>
      <c r="FO3" s="15" t="s">
        <v>59</v>
      </c>
      <c r="FP3" s="17"/>
      <c r="FQ3" s="17"/>
      <c r="FR3" s="17"/>
      <c r="FS3" s="17"/>
      <c r="FT3" s="17"/>
      <c r="FU3" s="16"/>
      <c r="FV3" s="15" t="s">
        <v>60</v>
      </c>
      <c r="FW3" s="17"/>
      <c r="FX3" s="17"/>
      <c r="FY3" s="17"/>
      <c r="FZ3" s="17"/>
      <c r="GA3" s="17"/>
      <c r="GB3" s="16"/>
      <c r="GC3" s="15" t="s">
        <v>61</v>
      </c>
      <c r="GD3" s="17"/>
      <c r="GE3" s="17"/>
      <c r="GF3" s="17"/>
      <c r="GG3" s="17"/>
      <c r="GH3" s="17"/>
      <c r="GI3" s="16"/>
      <c r="GJ3" s="15" t="s">
        <v>86</v>
      </c>
      <c r="GK3" s="16"/>
      <c r="GL3" s="15"/>
      <c r="GM3" s="17"/>
      <c r="GN3" s="17"/>
      <c r="GO3" s="17"/>
      <c r="GP3" s="16"/>
      <c r="GQ3" s="15" t="s">
        <v>87</v>
      </c>
      <c r="GR3" s="17"/>
      <c r="GS3" s="17"/>
      <c r="GT3" s="17"/>
      <c r="GU3" s="54" t="s">
        <v>40</v>
      </c>
      <c r="GV3" s="17"/>
      <c r="GW3" s="16"/>
      <c r="GX3" s="15" t="s">
        <v>88</v>
      </c>
      <c r="GY3" s="17"/>
      <c r="GZ3" s="17"/>
      <c r="HA3" s="17"/>
      <c r="HB3" s="17"/>
      <c r="HC3" s="17"/>
      <c r="HD3" s="16"/>
      <c r="HE3" s="15" t="s">
        <v>89</v>
      </c>
      <c r="HF3" s="17"/>
      <c r="HG3" s="17"/>
      <c r="HH3" s="17"/>
      <c r="HI3" s="17"/>
      <c r="HJ3" s="17"/>
      <c r="HK3" s="16"/>
      <c r="HL3" s="15" t="s">
        <v>90</v>
      </c>
      <c r="HM3" s="17"/>
      <c r="HN3" s="17"/>
      <c r="HO3" s="17"/>
      <c r="HP3" s="16"/>
      <c r="HQ3" s="15"/>
      <c r="HR3" s="16"/>
      <c r="HS3" s="15" t="s">
        <v>91</v>
      </c>
      <c r="HT3" s="17"/>
      <c r="HU3" s="17"/>
      <c r="HV3" s="17"/>
      <c r="HW3" s="17"/>
      <c r="HX3" s="17"/>
      <c r="HY3" s="16"/>
      <c r="HZ3" s="15" t="s">
        <v>92</v>
      </c>
      <c r="IA3" s="17"/>
      <c r="IB3" s="17"/>
      <c r="IC3" s="17"/>
      <c r="ID3" s="17"/>
      <c r="IE3" s="17"/>
      <c r="IF3" s="16"/>
      <c r="IG3" s="15" t="s">
        <v>93</v>
      </c>
      <c r="IH3" s="17"/>
      <c r="II3" s="17"/>
      <c r="IJ3" s="17"/>
      <c r="IK3" s="17"/>
      <c r="IL3" s="17"/>
      <c r="IM3" s="16"/>
      <c r="IN3" s="15" t="s">
        <v>94</v>
      </c>
      <c r="IO3" s="17"/>
      <c r="IP3" s="17"/>
      <c r="IQ3" s="17"/>
      <c r="IR3" s="17"/>
      <c r="IS3" s="17"/>
      <c r="IT3" s="16"/>
      <c r="IU3" s="12"/>
      <c r="IV3" s="13"/>
      <c r="IW3" s="13"/>
      <c r="IX3" s="13"/>
      <c r="IY3" s="13"/>
      <c r="IZ3" s="13"/>
      <c r="JA3" s="13"/>
      <c r="JB3" s="13"/>
      <c r="JC3" s="13"/>
      <c r="JD3" s="13"/>
      <c r="JE3" s="13"/>
      <c r="JF3" s="13"/>
      <c r="JG3" s="13"/>
      <c r="JH3" s="13"/>
      <c r="JI3" s="13"/>
      <c r="JJ3" s="13"/>
      <c r="JK3" s="13"/>
      <c r="JL3" s="13"/>
      <c r="JM3" s="13"/>
      <c r="JN3" s="13"/>
      <c r="JO3" s="13"/>
      <c r="JP3" s="13"/>
      <c r="JQ3" s="13"/>
      <c r="JR3" s="13"/>
      <c r="JS3" s="13"/>
      <c r="JT3" s="13"/>
      <c r="JU3" s="13"/>
      <c r="JV3" s="13"/>
      <c r="JW3" s="13"/>
      <c r="JX3" s="13"/>
      <c r="JY3" s="14"/>
      <c r="JZ3" s="18"/>
    </row>
    <row r="4" spans="1:286" x14ac:dyDescent="0.3">
      <c r="A4" s="6"/>
      <c r="B4" s="6"/>
      <c r="C4" s="19">
        <v>22</v>
      </c>
      <c r="D4" s="19">
        <v>23</v>
      </c>
      <c r="E4" s="19">
        <v>24</v>
      </c>
      <c r="F4" s="19">
        <v>25</v>
      </c>
      <c r="G4" s="19">
        <v>26</v>
      </c>
      <c r="H4" s="19">
        <v>27</v>
      </c>
      <c r="I4" s="19">
        <v>28</v>
      </c>
      <c r="J4" s="18">
        <v>29</v>
      </c>
      <c r="K4" s="18">
        <v>30</v>
      </c>
      <c r="L4" s="18">
        <v>31</v>
      </c>
      <c r="M4" s="18">
        <v>1</v>
      </c>
      <c r="N4" s="18">
        <v>2</v>
      </c>
      <c r="O4" s="18">
        <v>3</v>
      </c>
      <c r="P4" s="18">
        <v>4</v>
      </c>
      <c r="Q4" s="48">
        <v>5</v>
      </c>
      <c r="R4" s="19">
        <v>6</v>
      </c>
      <c r="S4" s="19">
        <v>7</v>
      </c>
      <c r="T4" s="19">
        <v>8</v>
      </c>
      <c r="U4" s="19">
        <v>9</v>
      </c>
      <c r="V4" s="19">
        <v>10</v>
      </c>
      <c r="W4" s="19">
        <v>11</v>
      </c>
      <c r="X4" s="19">
        <v>12</v>
      </c>
      <c r="Y4" s="19">
        <v>13</v>
      </c>
      <c r="Z4" s="19">
        <v>14</v>
      </c>
      <c r="AA4" s="19">
        <v>15</v>
      </c>
      <c r="AB4" s="19">
        <v>16</v>
      </c>
      <c r="AC4" s="19">
        <v>17</v>
      </c>
      <c r="AD4" s="19">
        <v>18</v>
      </c>
      <c r="AE4" s="19">
        <v>19</v>
      </c>
      <c r="AF4" s="19">
        <v>20</v>
      </c>
      <c r="AG4" s="19">
        <v>21</v>
      </c>
      <c r="AH4" s="19">
        <v>22</v>
      </c>
      <c r="AI4" s="19">
        <v>23</v>
      </c>
      <c r="AJ4" s="19">
        <v>24</v>
      </c>
      <c r="AK4" s="19">
        <v>25</v>
      </c>
      <c r="AL4" s="19">
        <v>26</v>
      </c>
      <c r="AM4" s="19">
        <v>27</v>
      </c>
      <c r="AN4" s="19">
        <v>28</v>
      </c>
      <c r="AO4" s="19">
        <v>29</v>
      </c>
      <c r="AP4" s="19">
        <v>30</v>
      </c>
      <c r="AQ4" s="19">
        <v>1</v>
      </c>
      <c r="AR4" s="19">
        <v>2</v>
      </c>
      <c r="AS4" s="19">
        <v>3</v>
      </c>
      <c r="AT4" s="19">
        <v>4</v>
      </c>
      <c r="AU4" s="19">
        <v>5</v>
      </c>
      <c r="AV4" s="19">
        <v>6</v>
      </c>
      <c r="AW4" s="19">
        <v>7</v>
      </c>
      <c r="AX4" s="19">
        <v>8</v>
      </c>
      <c r="AY4" s="19">
        <v>9</v>
      </c>
      <c r="AZ4" s="19">
        <v>10</v>
      </c>
      <c r="BA4" s="19">
        <v>11</v>
      </c>
      <c r="BB4" s="19">
        <v>12</v>
      </c>
      <c r="BC4" s="19">
        <v>13</v>
      </c>
      <c r="BD4" s="19">
        <v>14</v>
      </c>
      <c r="BE4" s="19">
        <v>15</v>
      </c>
      <c r="BF4" s="19">
        <v>16</v>
      </c>
      <c r="BG4" s="19">
        <v>17</v>
      </c>
      <c r="BH4" s="19">
        <v>18</v>
      </c>
      <c r="BI4" s="19">
        <v>19</v>
      </c>
      <c r="BJ4" s="19">
        <v>20</v>
      </c>
      <c r="BK4" s="19">
        <v>21</v>
      </c>
      <c r="BL4" s="19">
        <v>22</v>
      </c>
      <c r="BM4" s="19">
        <v>23</v>
      </c>
      <c r="BN4" s="19">
        <v>24</v>
      </c>
      <c r="BO4" s="19">
        <v>25</v>
      </c>
      <c r="BP4" s="19">
        <v>26</v>
      </c>
      <c r="BQ4" s="19">
        <v>27</v>
      </c>
      <c r="BR4" s="19">
        <v>28</v>
      </c>
      <c r="BS4" s="19">
        <v>29</v>
      </c>
      <c r="BT4" s="19">
        <v>30</v>
      </c>
      <c r="BU4" s="19">
        <v>31</v>
      </c>
      <c r="BV4" s="19">
        <v>1</v>
      </c>
      <c r="BW4" s="19">
        <v>2</v>
      </c>
      <c r="BX4" s="19">
        <v>3</v>
      </c>
      <c r="BY4" s="19">
        <v>4</v>
      </c>
      <c r="BZ4" s="19">
        <v>5</v>
      </c>
      <c r="CA4" s="19">
        <v>6</v>
      </c>
      <c r="CB4" s="19">
        <v>7</v>
      </c>
      <c r="CC4" s="19">
        <v>8</v>
      </c>
      <c r="CD4" s="19">
        <v>9</v>
      </c>
      <c r="CE4" s="19">
        <v>10</v>
      </c>
      <c r="CF4" s="19">
        <v>11</v>
      </c>
      <c r="CG4" s="19">
        <v>12</v>
      </c>
      <c r="CH4" s="19">
        <v>13</v>
      </c>
      <c r="CI4" s="19">
        <v>14</v>
      </c>
      <c r="CJ4" s="19">
        <v>15</v>
      </c>
      <c r="CK4" s="19">
        <v>16</v>
      </c>
      <c r="CL4" s="19">
        <v>17</v>
      </c>
      <c r="CM4" s="19">
        <v>18</v>
      </c>
      <c r="CN4" s="19">
        <v>19</v>
      </c>
      <c r="CO4" s="19">
        <v>20</v>
      </c>
      <c r="CP4" s="19">
        <v>21</v>
      </c>
      <c r="CQ4" s="19">
        <v>22</v>
      </c>
      <c r="CR4" s="48">
        <v>23</v>
      </c>
      <c r="CS4" s="48">
        <v>24</v>
      </c>
      <c r="CT4" s="48">
        <v>25</v>
      </c>
      <c r="CU4" s="19">
        <v>26</v>
      </c>
      <c r="CV4" s="19">
        <v>27</v>
      </c>
      <c r="CW4" s="19">
        <v>28</v>
      </c>
      <c r="CX4" s="19">
        <v>29</v>
      </c>
      <c r="CY4" s="15">
        <v>30</v>
      </c>
      <c r="CZ4" s="19">
        <v>1</v>
      </c>
      <c r="DA4" s="19">
        <v>2</v>
      </c>
      <c r="DB4" s="19">
        <v>3</v>
      </c>
      <c r="DC4" s="19">
        <v>4</v>
      </c>
      <c r="DD4" s="19">
        <v>5</v>
      </c>
      <c r="DE4" s="19">
        <v>6</v>
      </c>
      <c r="DF4" s="19">
        <v>7</v>
      </c>
      <c r="DG4" s="19">
        <v>8</v>
      </c>
      <c r="DH4" s="19">
        <v>9</v>
      </c>
      <c r="DI4" s="19">
        <v>10</v>
      </c>
      <c r="DJ4" s="19">
        <v>11</v>
      </c>
      <c r="DK4" s="19">
        <v>12</v>
      </c>
      <c r="DL4" s="19">
        <v>13</v>
      </c>
      <c r="DM4" s="19">
        <v>14</v>
      </c>
      <c r="DN4" s="19">
        <v>15</v>
      </c>
      <c r="DO4" s="19">
        <v>16</v>
      </c>
      <c r="DP4" s="19">
        <v>17</v>
      </c>
      <c r="DQ4" s="19">
        <v>18</v>
      </c>
      <c r="DR4" s="19">
        <v>19</v>
      </c>
      <c r="DS4" s="19">
        <v>20</v>
      </c>
      <c r="DT4" s="19">
        <v>21</v>
      </c>
      <c r="DU4" s="19">
        <v>22</v>
      </c>
      <c r="DV4" s="48">
        <v>23</v>
      </c>
      <c r="DW4" s="48">
        <v>24</v>
      </c>
      <c r="DX4" s="48">
        <v>25</v>
      </c>
      <c r="DY4" s="48">
        <v>26</v>
      </c>
      <c r="DZ4" s="48">
        <v>27</v>
      </c>
      <c r="EA4" s="48">
        <v>28</v>
      </c>
      <c r="EB4" s="48">
        <v>29</v>
      </c>
      <c r="EC4" s="48">
        <v>30</v>
      </c>
      <c r="ED4" s="48">
        <v>31</v>
      </c>
      <c r="EE4" s="48">
        <v>1</v>
      </c>
      <c r="EF4" s="48">
        <v>2</v>
      </c>
      <c r="EG4" s="19">
        <v>3</v>
      </c>
      <c r="EH4" s="19">
        <v>4</v>
      </c>
      <c r="EI4" s="19">
        <v>5</v>
      </c>
      <c r="EJ4" s="19">
        <v>6</v>
      </c>
      <c r="EK4" s="19">
        <v>7</v>
      </c>
      <c r="EL4" s="19">
        <v>8</v>
      </c>
      <c r="EM4" s="19">
        <v>9</v>
      </c>
      <c r="EN4" s="19">
        <v>10</v>
      </c>
      <c r="EO4" s="19">
        <v>11</v>
      </c>
      <c r="EP4" s="19">
        <v>12</v>
      </c>
      <c r="EQ4" s="19">
        <v>13</v>
      </c>
      <c r="ER4" s="19">
        <v>14</v>
      </c>
      <c r="ES4" s="19">
        <v>15</v>
      </c>
      <c r="ET4" s="48">
        <v>16</v>
      </c>
      <c r="EU4" s="19">
        <v>17</v>
      </c>
      <c r="EV4" s="19">
        <v>18</v>
      </c>
      <c r="EW4" s="19">
        <v>19</v>
      </c>
      <c r="EX4" s="19">
        <v>20</v>
      </c>
      <c r="EY4" s="19">
        <v>21</v>
      </c>
      <c r="EZ4" s="19">
        <v>22</v>
      </c>
      <c r="FA4" s="19">
        <v>23</v>
      </c>
      <c r="FB4" s="19">
        <v>24</v>
      </c>
      <c r="FC4" s="19">
        <v>25</v>
      </c>
      <c r="FD4" s="19">
        <v>26</v>
      </c>
      <c r="FE4" s="19">
        <v>27</v>
      </c>
      <c r="FF4" s="19">
        <v>28</v>
      </c>
      <c r="FG4" s="19">
        <v>29</v>
      </c>
      <c r="FH4" s="19">
        <v>30</v>
      </c>
      <c r="FI4" s="19">
        <v>31</v>
      </c>
      <c r="FJ4" s="19">
        <v>1</v>
      </c>
      <c r="FK4" s="19">
        <v>2</v>
      </c>
      <c r="FL4" s="19">
        <v>3</v>
      </c>
      <c r="FM4" s="19">
        <v>4</v>
      </c>
      <c r="FN4" s="19">
        <v>5</v>
      </c>
      <c r="FO4" s="19">
        <v>6</v>
      </c>
      <c r="FP4" s="19">
        <v>7</v>
      </c>
      <c r="FQ4" s="19">
        <v>8</v>
      </c>
      <c r="FR4" s="19">
        <v>9</v>
      </c>
      <c r="FS4" s="19">
        <v>10</v>
      </c>
      <c r="FT4" s="19">
        <v>11</v>
      </c>
      <c r="FU4" s="19">
        <v>12</v>
      </c>
      <c r="FV4" s="19">
        <v>13</v>
      </c>
      <c r="FW4" s="19">
        <v>14</v>
      </c>
      <c r="FX4" s="19">
        <v>15</v>
      </c>
      <c r="FY4" s="19">
        <v>16</v>
      </c>
      <c r="FZ4" s="19">
        <v>17</v>
      </c>
      <c r="GA4" s="19">
        <v>18</v>
      </c>
      <c r="GB4" s="19">
        <v>19</v>
      </c>
      <c r="GC4" s="19">
        <v>20</v>
      </c>
      <c r="GD4" s="19">
        <v>21</v>
      </c>
      <c r="GE4" s="19">
        <v>22</v>
      </c>
      <c r="GF4" s="19">
        <v>23</v>
      </c>
      <c r="GG4" s="19">
        <v>24</v>
      </c>
      <c r="GH4" s="19">
        <v>25</v>
      </c>
      <c r="GI4" s="19">
        <v>26</v>
      </c>
      <c r="GJ4" s="19">
        <v>27</v>
      </c>
      <c r="GK4" s="19">
        <v>28</v>
      </c>
      <c r="GL4" s="19">
        <v>1</v>
      </c>
      <c r="GM4" s="19">
        <v>2</v>
      </c>
      <c r="GN4" s="19">
        <v>3</v>
      </c>
      <c r="GO4" s="19">
        <v>4</v>
      </c>
      <c r="GP4" s="19">
        <v>5</v>
      </c>
      <c r="GQ4" s="19">
        <v>6</v>
      </c>
      <c r="GR4" s="19">
        <v>7</v>
      </c>
      <c r="GS4" s="19">
        <v>8</v>
      </c>
      <c r="GT4" s="19">
        <v>9</v>
      </c>
      <c r="GU4" s="48">
        <v>10</v>
      </c>
      <c r="GV4" s="19">
        <v>11</v>
      </c>
      <c r="GW4" s="19">
        <v>12</v>
      </c>
      <c r="GX4" s="19">
        <v>13</v>
      </c>
      <c r="GY4" s="19">
        <v>14</v>
      </c>
      <c r="GZ4" s="19">
        <v>15</v>
      </c>
      <c r="HA4" s="19">
        <v>16</v>
      </c>
      <c r="HB4" s="19">
        <v>17</v>
      </c>
      <c r="HC4" s="19">
        <v>18</v>
      </c>
      <c r="HD4" s="19">
        <v>19</v>
      </c>
      <c r="HE4" s="19">
        <v>20</v>
      </c>
      <c r="HF4" s="19">
        <v>21</v>
      </c>
      <c r="HG4" s="19">
        <v>22</v>
      </c>
      <c r="HH4" s="19">
        <v>23</v>
      </c>
      <c r="HI4" s="19">
        <v>24</v>
      </c>
      <c r="HJ4" s="19">
        <v>25</v>
      </c>
      <c r="HK4" s="19">
        <v>26</v>
      </c>
      <c r="HL4" s="19">
        <v>27</v>
      </c>
      <c r="HM4" s="19">
        <v>28</v>
      </c>
      <c r="HN4" s="19">
        <v>29</v>
      </c>
      <c r="HO4" s="19">
        <v>30</v>
      </c>
      <c r="HP4" s="19">
        <v>31</v>
      </c>
      <c r="HQ4" s="19">
        <v>1</v>
      </c>
      <c r="HR4" s="19">
        <v>2</v>
      </c>
      <c r="HS4" s="19">
        <v>3</v>
      </c>
      <c r="HT4" s="19">
        <v>4</v>
      </c>
      <c r="HU4" s="19">
        <v>5</v>
      </c>
      <c r="HV4" s="19">
        <v>6</v>
      </c>
      <c r="HW4" s="19">
        <v>7</v>
      </c>
      <c r="HX4" s="19">
        <v>8</v>
      </c>
      <c r="HY4" s="19">
        <v>9</v>
      </c>
      <c r="HZ4" s="19">
        <v>10</v>
      </c>
      <c r="IA4" s="19">
        <v>11</v>
      </c>
      <c r="IB4" s="19">
        <v>12</v>
      </c>
      <c r="IC4" s="19">
        <v>13</v>
      </c>
      <c r="ID4" s="19">
        <v>14</v>
      </c>
      <c r="IE4" s="19">
        <v>15</v>
      </c>
      <c r="IF4" s="19">
        <v>16</v>
      </c>
      <c r="IG4" s="19">
        <v>17</v>
      </c>
      <c r="IH4" s="19">
        <v>18</v>
      </c>
      <c r="II4" s="19">
        <v>19</v>
      </c>
      <c r="IJ4" s="19">
        <v>20</v>
      </c>
      <c r="IK4" s="19">
        <v>21</v>
      </c>
      <c r="IL4" s="19">
        <v>22</v>
      </c>
      <c r="IM4" s="19">
        <v>23</v>
      </c>
      <c r="IN4" s="19">
        <v>24</v>
      </c>
      <c r="IO4" s="19">
        <v>25</v>
      </c>
      <c r="IP4" s="19">
        <v>26</v>
      </c>
      <c r="IQ4" s="19">
        <v>27</v>
      </c>
      <c r="IR4" s="19">
        <v>28</v>
      </c>
      <c r="IS4" s="19">
        <v>29</v>
      </c>
      <c r="IT4" s="19">
        <v>30</v>
      </c>
      <c r="IU4" s="19">
        <v>1</v>
      </c>
      <c r="IV4" s="19">
        <v>2</v>
      </c>
      <c r="IW4" s="19">
        <v>3</v>
      </c>
      <c r="IX4" s="19">
        <v>4</v>
      </c>
      <c r="IY4" s="19">
        <v>5</v>
      </c>
      <c r="IZ4" s="19">
        <v>6</v>
      </c>
      <c r="JA4" s="19">
        <v>7</v>
      </c>
      <c r="JB4" s="19">
        <v>8</v>
      </c>
      <c r="JC4" s="19">
        <v>9</v>
      </c>
      <c r="JD4" s="19">
        <v>10</v>
      </c>
      <c r="JE4" s="19">
        <v>11</v>
      </c>
      <c r="JF4" s="19">
        <v>12</v>
      </c>
      <c r="JG4" s="19">
        <v>13</v>
      </c>
      <c r="JH4" s="19">
        <v>14</v>
      </c>
      <c r="JI4" s="19">
        <v>15</v>
      </c>
      <c r="JJ4" s="19">
        <v>16</v>
      </c>
      <c r="JK4" s="19">
        <v>17</v>
      </c>
      <c r="JL4" s="19">
        <v>18</v>
      </c>
      <c r="JM4" s="19">
        <v>19</v>
      </c>
      <c r="JN4" s="19">
        <v>20</v>
      </c>
      <c r="JO4" s="19">
        <v>21</v>
      </c>
      <c r="JP4" s="19">
        <v>22</v>
      </c>
      <c r="JQ4" s="19">
        <v>23</v>
      </c>
      <c r="JR4" s="19">
        <v>24</v>
      </c>
      <c r="JS4" s="19">
        <v>25</v>
      </c>
      <c r="JT4" s="19">
        <v>26</v>
      </c>
      <c r="JU4" s="19">
        <v>27</v>
      </c>
      <c r="JV4" s="19">
        <v>28</v>
      </c>
      <c r="JW4" s="19">
        <v>29</v>
      </c>
      <c r="JX4" s="19">
        <v>30</v>
      </c>
      <c r="JY4" s="19">
        <v>31</v>
      </c>
      <c r="JZ4" s="19">
        <v>1</v>
      </c>
    </row>
    <row r="5" spans="1:286" x14ac:dyDescent="0.3">
      <c r="A5" s="6"/>
      <c r="B5" s="6"/>
      <c r="C5" s="19" t="s">
        <v>11</v>
      </c>
      <c r="D5" s="19" t="s">
        <v>12</v>
      </c>
      <c r="E5" s="19" t="s">
        <v>13</v>
      </c>
      <c r="F5" s="19" t="s">
        <v>14</v>
      </c>
      <c r="G5" s="19" t="s">
        <v>15</v>
      </c>
      <c r="H5" s="19" t="s">
        <v>16</v>
      </c>
      <c r="I5" s="19" t="s">
        <v>17</v>
      </c>
      <c r="J5" s="19" t="s">
        <v>11</v>
      </c>
      <c r="K5" s="19" t="s">
        <v>12</v>
      </c>
      <c r="L5" s="19" t="s">
        <v>13</v>
      </c>
      <c r="M5" s="19" t="s">
        <v>14</v>
      </c>
      <c r="N5" s="19" t="s">
        <v>15</v>
      </c>
      <c r="O5" s="19" t="s">
        <v>16</v>
      </c>
      <c r="P5" s="19" t="s">
        <v>17</v>
      </c>
      <c r="Q5" s="48" t="s">
        <v>11</v>
      </c>
      <c r="R5" s="19" t="s">
        <v>12</v>
      </c>
      <c r="S5" s="19" t="s">
        <v>13</v>
      </c>
      <c r="T5" s="19" t="s">
        <v>14</v>
      </c>
      <c r="U5" s="19" t="s">
        <v>15</v>
      </c>
      <c r="V5" s="19" t="s">
        <v>16</v>
      </c>
      <c r="W5" s="19" t="s">
        <v>17</v>
      </c>
      <c r="X5" s="19" t="s">
        <v>11</v>
      </c>
      <c r="Y5" s="19" t="s">
        <v>12</v>
      </c>
      <c r="Z5" s="19" t="s">
        <v>13</v>
      </c>
      <c r="AA5" s="19" t="s">
        <v>14</v>
      </c>
      <c r="AB5" s="19" t="s">
        <v>15</v>
      </c>
      <c r="AC5" s="19" t="s">
        <v>16</v>
      </c>
      <c r="AD5" s="19" t="s">
        <v>17</v>
      </c>
      <c r="AE5" s="19" t="s">
        <v>11</v>
      </c>
      <c r="AF5" s="19" t="s">
        <v>12</v>
      </c>
      <c r="AG5" s="19" t="s">
        <v>13</v>
      </c>
      <c r="AH5" s="19" t="s">
        <v>14</v>
      </c>
      <c r="AI5" s="19" t="s">
        <v>15</v>
      </c>
      <c r="AJ5" s="19" t="s">
        <v>16</v>
      </c>
      <c r="AK5" s="19" t="s">
        <v>17</v>
      </c>
      <c r="AL5" s="19" t="s">
        <v>11</v>
      </c>
      <c r="AM5" s="19" t="s">
        <v>12</v>
      </c>
      <c r="AN5" s="19" t="s">
        <v>13</v>
      </c>
      <c r="AO5" s="19" t="s">
        <v>14</v>
      </c>
      <c r="AP5" s="19" t="s">
        <v>15</v>
      </c>
      <c r="AQ5" s="19" t="s">
        <v>16</v>
      </c>
      <c r="AR5" s="19" t="s">
        <v>17</v>
      </c>
      <c r="AS5" s="19" t="s">
        <v>11</v>
      </c>
      <c r="AT5" s="19" t="s">
        <v>12</v>
      </c>
      <c r="AU5" s="19" t="s">
        <v>13</v>
      </c>
      <c r="AV5" s="19" t="s">
        <v>14</v>
      </c>
      <c r="AW5" s="19" t="s">
        <v>15</v>
      </c>
      <c r="AX5" s="19" t="s">
        <v>16</v>
      </c>
      <c r="AY5" s="19" t="s">
        <v>17</v>
      </c>
      <c r="AZ5" s="19" t="s">
        <v>11</v>
      </c>
      <c r="BA5" s="19" t="s">
        <v>12</v>
      </c>
      <c r="BB5" s="19" t="s">
        <v>13</v>
      </c>
      <c r="BC5" s="19" t="s">
        <v>14</v>
      </c>
      <c r="BD5" s="19" t="s">
        <v>15</v>
      </c>
      <c r="BE5" s="19" t="s">
        <v>16</v>
      </c>
      <c r="BF5" s="19" t="s">
        <v>17</v>
      </c>
      <c r="BG5" s="19" t="s">
        <v>11</v>
      </c>
      <c r="BH5" s="19" t="s">
        <v>12</v>
      </c>
      <c r="BI5" s="19" t="s">
        <v>13</v>
      </c>
      <c r="BJ5" s="19" t="s">
        <v>14</v>
      </c>
      <c r="BK5" s="19" t="s">
        <v>15</v>
      </c>
      <c r="BL5" s="19" t="s">
        <v>16</v>
      </c>
      <c r="BM5" s="19" t="s">
        <v>17</v>
      </c>
      <c r="BN5" s="19" t="s">
        <v>11</v>
      </c>
      <c r="BO5" s="19" t="s">
        <v>12</v>
      </c>
      <c r="BP5" s="19" t="s">
        <v>13</v>
      </c>
      <c r="BQ5" s="19" t="s">
        <v>14</v>
      </c>
      <c r="BR5" s="19" t="s">
        <v>15</v>
      </c>
      <c r="BS5" s="19" t="s">
        <v>16</v>
      </c>
      <c r="BT5" s="19" t="s">
        <v>17</v>
      </c>
      <c r="BU5" s="19" t="s">
        <v>11</v>
      </c>
      <c r="BV5" s="19" t="s">
        <v>12</v>
      </c>
      <c r="BW5" s="19" t="s">
        <v>13</v>
      </c>
      <c r="BX5" s="19" t="s">
        <v>14</v>
      </c>
      <c r="BY5" s="19" t="s">
        <v>15</v>
      </c>
      <c r="BZ5" s="19" t="s">
        <v>16</v>
      </c>
      <c r="CA5" s="19" t="s">
        <v>17</v>
      </c>
      <c r="CB5" s="19" t="s">
        <v>11</v>
      </c>
      <c r="CC5" s="19" t="s">
        <v>12</v>
      </c>
      <c r="CD5" s="19" t="s">
        <v>13</v>
      </c>
      <c r="CE5" s="19" t="s">
        <v>14</v>
      </c>
      <c r="CF5" s="19" t="s">
        <v>15</v>
      </c>
      <c r="CG5" s="19" t="s">
        <v>16</v>
      </c>
      <c r="CH5" s="19" t="s">
        <v>17</v>
      </c>
      <c r="CI5" s="19" t="s">
        <v>11</v>
      </c>
      <c r="CJ5" s="19" t="s">
        <v>12</v>
      </c>
      <c r="CK5" s="19" t="s">
        <v>13</v>
      </c>
      <c r="CL5" s="19" t="s">
        <v>14</v>
      </c>
      <c r="CM5" s="19" t="s">
        <v>15</v>
      </c>
      <c r="CN5" s="19" t="s">
        <v>16</v>
      </c>
      <c r="CO5" s="19" t="s">
        <v>17</v>
      </c>
      <c r="CP5" s="19" t="s">
        <v>11</v>
      </c>
      <c r="CQ5" s="19" t="s">
        <v>12</v>
      </c>
      <c r="CR5" s="48" t="s">
        <v>13</v>
      </c>
      <c r="CS5" s="48" t="s">
        <v>14</v>
      </c>
      <c r="CT5" s="48" t="s">
        <v>15</v>
      </c>
      <c r="CU5" s="19" t="s">
        <v>16</v>
      </c>
      <c r="CV5" s="19" t="s">
        <v>17</v>
      </c>
      <c r="CW5" s="19" t="s">
        <v>11</v>
      </c>
      <c r="CX5" s="19" t="s">
        <v>12</v>
      </c>
      <c r="CY5" s="19" t="s">
        <v>13</v>
      </c>
      <c r="CZ5" s="19" t="s">
        <v>14</v>
      </c>
      <c r="DA5" s="19" t="s">
        <v>15</v>
      </c>
      <c r="DB5" s="19" t="s">
        <v>16</v>
      </c>
      <c r="DC5" s="19" t="s">
        <v>17</v>
      </c>
      <c r="DD5" s="19" t="s">
        <v>11</v>
      </c>
      <c r="DE5" s="19" t="s">
        <v>12</v>
      </c>
      <c r="DF5" s="19" t="s">
        <v>13</v>
      </c>
      <c r="DG5" s="19" t="s">
        <v>14</v>
      </c>
      <c r="DH5" s="19" t="s">
        <v>15</v>
      </c>
      <c r="DI5" s="19" t="s">
        <v>16</v>
      </c>
      <c r="DJ5" s="19" t="s">
        <v>17</v>
      </c>
      <c r="DK5" s="19" t="s">
        <v>11</v>
      </c>
      <c r="DL5" s="19" t="s">
        <v>12</v>
      </c>
      <c r="DM5" s="19" t="s">
        <v>13</v>
      </c>
      <c r="DN5" s="19" t="s">
        <v>14</v>
      </c>
      <c r="DO5" s="19" t="s">
        <v>15</v>
      </c>
      <c r="DP5" s="19" t="s">
        <v>16</v>
      </c>
      <c r="DQ5" s="19" t="s">
        <v>17</v>
      </c>
      <c r="DR5" s="19" t="s">
        <v>11</v>
      </c>
      <c r="DS5" s="19" t="s">
        <v>12</v>
      </c>
      <c r="DT5" s="19" t="s">
        <v>13</v>
      </c>
      <c r="DU5" s="19" t="s">
        <v>14</v>
      </c>
      <c r="DV5" s="48" t="s">
        <v>15</v>
      </c>
      <c r="DW5" s="48" t="s">
        <v>16</v>
      </c>
      <c r="DX5" s="48" t="s">
        <v>17</v>
      </c>
      <c r="DY5" s="48" t="s">
        <v>11</v>
      </c>
      <c r="DZ5" s="48" t="s">
        <v>12</v>
      </c>
      <c r="EA5" s="48" t="s">
        <v>13</v>
      </c>
      <c r="EB5" s="48" t="s">
        <v>14</v>
      </c>
      <c r="EC5" s="48" t="s">
        <v>15</v>
      </c>
      <c r="ED5" s="48" t="s">
        <v>16</v>
      </c>
      <c r="EE5" s="48" t="s">
        <v>17</v>
      </c>
      <c r="EF5" s="48" t="s">
        <v>11</v>
      </c>
      <c r="EG5" s="19" t="s">
        <v>12</v>
      </c>
      <c r="EH5" s="19" t="s">
        <v>13</v>
      </c>
      <c r="EI5" s="19" t="s">
        <v>14</v>
      </c>
      <c r="EJ5" s="19" t="s">
        <v>15</v>
      </c>
      <c r="EK5" s="19" t="s">
        <v>16</v>
      </c>
      <c r="EL5" s="19" t="s">
        <v>17</v>
      </c>
      <c r="EM5" s="19" t="s">
        <v>11</v>
      </c>
      <c r="EN5" s="19" t="s">
        <v>12</v>
      </c>
      <c r="EO5" s="19" t="s">
        <v>13</v>
      </c>
      <c r="EP5" s="19" t="s">
        <v>14</v>
      </c>
      <c r="EQ5" s="19" t="s">
        <v>15</v>
      </c>
      <c r="ER5" s="19" t="s">
        <v>16</v>
      </c>
      <c r="ES5" s="19" t="s">
        <v>17</v>
      </c>
      <c r="ET5" s="48" t="s">
        <v>11</v>
      </c>
      <c r="EU5" s="19" t="s">
        <v>12</v>
      </c>
      <c r="EV5" s="19" t="s">
        <v>13</v>
      </c>
      <c r="EW5" s="19" t="s">
        <v>14</v>
      </c>
      <c r="EX5" s="19" t="s">
        <v>15</v>
      </c>
      <c r="EY5" s="19" t="s">
        <v>16</v>
      </c>
      <c r="EZ5" s="19" t="s">
        <v>17</v>
      </c>
      <c r="FA5" s="19" t="s">
        <v>11</v>
      </c>
      <c r="FB5" s="19" t="s">
        <v>12</v>
      </c>
      <c r="FC5" s="19" t="s">
        <v>13</v>
      </c>
      <c r="FD5" s="19" t="s">
        <v>14</v>
      </c>
      <c r="FE5" s="19" t="s">
        <v>15</v>
      </c>
      <c r="FF5" s="19" t="s">
        <v>16</v>
      </c>
      <c r="FG5" s="19" t="s">
        <v>17</v>
      </c>
      <c r="FH5" s="19" t="s">
        <v>11</v>
      </c>
      <c r="FI5" s="19" t="s">
        <v>12</v>
      </c>
      <c r="FJ5" s="19" t="s">
        <v>13</v>
      </c>
      <c r="FK5" s="19" t="s">
        <v>14</v>
      </c>
      <c r="FL5" s="19" t="s">
        <v>15</v>
      </c>
      <c r="FM5" s="19" t="s">
        <v>16</v>
      </c>
      <c r="FN5" s="19" t="s">
        <v>17</v>
      </c>
      <c r="FO5" s="19" t="s">
        <v>11</v>
      </c>
      <c r="FP5" s="19" t="s">
        <v>12</v>
      </c>
      <c r="FQ5" s="19" t="s">
        <v>13</v>
      </c>
      <c r="FR5" s="19" t="s">
        <v>14</v>
      </c>
      <c r="FS5" s="19" t="s">
        <v>15</v>
      </c>
      <c r="FT5" s="19" t="s">
        <v>16</v>
      </c>
      <c r="FU5" s="19" t="s">
        <v>17</v>
      </c>
      <c r="FV5" s="19" t="s">
        <v>11</v>
      </c>
      <c r="FW5" s="19" t="s">
        <v>12</v>
      </c>
      <c r="FX5" s="19" t="s">
        <v>13</v>
      </c>
      <c r="FY5" s="19" t="s">
        <v>14</v>
      </c>
      <c r="FZ5" s="19" t="s">
        <v>15</v>
      </c>
      <c r="GA5" s="19" t="s">
        <v>16</v>
      </c>
      <c r="GB5" s="19" t="s">
        <v>17</v>
      </c>
      <c r="GC5" s="19" t="s">
        <v>11</v>
      </c>
      <c r="GD5" s="19" t="s">
        <v>12</v>
      </c>
      <c r="GE5" s="19" t="s">
        <v>13</v>
      </c>
      <c r="GF5" s="19" t="s">
        <v>14</v>
      </c>
      <c r="GG5" s="19" t="s">
        <v>15</v>
      </c>
      <c r="GH5" s="19" t="s">
        <v>16</v>
      </c>
      <c r="GI5" s="19" t="s">
        <v>17</v>
      </c>
      <c r="GJ5" s="19" t="s">
        <v>11</v>
      </c>
      <c r="GK5" s="19" t="s">
        <v>12</v>
      </c>
      <c r="GL5" s="19" t="s">
        <v>13</v>
      </c>
      <c r="GM5" s="19" t="s">
        <v>14</v>
      </c>
      <c r="GN5" s="19" t="s">
        <v>15</v>
      </c>
      <c r="GO5" s="19" t="s">
        <v>16</v>
      </c>
      <c r="GP5" s="19" t="s">
        <v>17</v>
      </c>
      <c r="GQ5" s="19" t="s">
        <v>11</v>
      </c>
      <c r="GR5" s="19" t="s">
        <v>12</v>
      </c>
      <c r="GS5" s="19" t="s">
        <v>13</v>
      </c>
      <c r="GT5" s="19" t="s">
        <v>14</v>
      </c>
      <c r="GU5" s="48" t="s">
        <v>15</v>
      </c>
      <c r="GV5" s="19" t="s">
        <v>16</v>
      </c>
      <c r="GW5" s="19" t="s">
        <v>17</v>
      </c>
      <c r="GX5" s="19" t="s">
        <v>11</v>
      </c>
      <c r="GY5" s="19" t="s">
        <v>12</v>
      </c>
      <c r="GZ5" s="19" t="s">
        <v>13</v>
      </c>
      <c r="HA5" s="19" t="s">
        <v>14</v>
      </c>
      <c r="HB5" s="19" t="s">
        <v>15</v>
      </c>
      <c r="HC5" s="19" t="s">
        <v>16</v>
      </c>
      <c r="HD5" s="19" t="s">
        <v>17</v>
      </c>
      <c r="HE5" s="19" t="s">
        <v>11</v>
      </c>
      <c r="HF5" s="19" t="s">
        <v>12</v>
      </c>
      <c r="HG5" s="19" t="s">
        <v>13</v>
      </c>
      <c r="HH5" s="19" t="s">
        <v>14</v>
      </c>
      <c r="HI5" s="19" t="s">
        <v>15</v>
      </c>
      <c r="HJ5" s="19" t="s">
        <v>16</v>
      </c>
      <c r="HK5" s="19" t="s">
        <v>17</v>
      </c>
      <c r="HL5" s="19" t="s">
        <v>11</v>
      </c>
      <c r="HM5" s="19" t="s">
        <v>12</v>
      </c>
      <c r="HN5" s="19" t="s">
        <v>13</v>
      </c>
      <c r="HO5" s="19" t="s">
        <v>14</v>
      </c>
      <c r="HP5" s="19" t="s">
        <v>15</v>
      </c>
      <c r="HQ5" s="19" t="s">
        <v>16</v>
      </c>
      <c r="HR5" s="19" t="s">
        <v>17</v>
      </c>
      <c r="HS5" s="19" t="s">
        <v>11</v>
      </c>
      <c r="HT5" s="19" t="s">
        <v>12</v>
      </c>
      <c r="HU5" s="19" t="s">
        <v>13</v>
      </c>
      <c r="HV5" s="19" t="s">
        <v>14</v>
      </c>
      <c r="HW5" s="19" t="s">
        <v>15</v>
      </c>
      <c r="HX5" s="19" t="s">
        <v>16</v>
      </c>
      <c r="HY5" s="19" t="s">
        <v>17</v>
      </c>
      <c r="HZ5" s="19" t="s">
        <v>11</v>
      </c>
      <c r="IA5" s="19" t="s">
        <v>12</v>
      </c>
      <c r="IB5" s="19" t="s">
        <v>13</v>
      </c>
      <c r="IC5" s="19" t="s">
        <v>14</v>
      </c>
      <c r="ID5" s="19" t="s">
        <v>15</v>
      </c>
      <c r="IE5" s="19" t="s">
        <v>16</v>
      </c>
      <c r="IF5" s="19" t="s">
        <v>17</v>
      </c>
      <c r="IG5" s="19" t="s">
        <v>11</v>
      </c>
      <c r="IH5" s="19" t="s">
        <v>12</v>
      </c>
      <c r="II5" s="19" t="s">
        <v>13</v>
      </c>
      <c r="IJ5" s="19" t="s">
        <v>14</v>
      </c>
      <c r="IK5" s="19" t="s">
        <v>15</v>
      </c>
      <c r="IL5" s="19" t="s">
        <v>16</v>
      </c>
      <c r="IM5" s="19" t="s">
        <v>17</v>
      </c>
      <c r="IN5" s="19" t="s">
        <v>11</v>
      </c>
      <c r="IO5" s="19" t="s">
        <v>12</v>
      </c>
      <c r="IP5" s="19" t="s">
        <v>13</v>
      </c>
      <c r="IQ5" s="19" t="s">
        <v>14</v>
      </c>
      <c r="IR5" s="19" t="s">
        <v>15</v>
      </c>
      <c r="IS5" s="19" t="s">
        <v>16</v>
      </c>
      <c r="IT5" s="19" t="s">
        <v>17</v>
      </c>
      <c r="IU5" s="19" t="s">
        <v>11</v>
      </c>
      <c r="IV5" s="19" t="s">
        <v>12</v>
      </c>
      <c r="IW5" s="19" t="s">
        <v>13</v>
      </c>
      <c r="IX5" s="19" t="s">
        <v>14</v>
      </c>
      <c r="IY5" s="19" t="s">
        <v>15</v>
      </c>
      <c r="IZ5" s="19" t="s">
        <v>16</v>
      </c>
      <c r="JA5" s="19" t="s">
        <v>17</v>
      </c>
      <c r="JB5" s="19" t="s">
        <v>11</v>
      </c>
      <c r="JC5" s="19" t="s">
        <v>12</v>
      </c>
      <c r="JD5" s="19" t="s">
        <v>13</v>
      </c>
      <c r="JE5" s="19" t="s">
        <v>14</v>
      </c>
      <c r="JF5" s="19" t="s">
        <v>15</v>
      </c>
      <c r="JG5" s="19" t="s">
        <v>16</v>
      </c>
      <c r="JH5" s="19" t="s">
        <v>17</v>
      </c>
      <c r="JI5" s="19" t="s">
        <v>11</v>
      </c>
      <c r="JJ5" s="19" t="s">
        <v>12</v>
      </c>
      <c r="JK5" s="19" t="s">
        <v>13</v>
      </c>
      <c r="JL5" s="19" t="s">
        <v>14</v>
      </c>
      <c r="JM5" s="19" t="s">
        <v>15</v>
      </c>
      <c r="JN5" s="19" t="s">
        <v>16</v>
      </c>
      <c r="JO5" s="19" t="s">
        <v>17</v>
      </c>
      <c r="JP5" s="19" t="s">
        <v>11</v>
      </c>
      <c r="JQ5" s="19" t="s">
        <v>12</v>
      </c>
      <c r="JR5" s="19" t="s">
        <v>13</v>
      </c>
      <c r="JS5" s="19" t="s">
        <v>14</v>
      </c>
      <c r="JT5" s="19" t="s">
        <v>15</v>
      </c>
      <c r="JU5" s="19" t="s">
        <v>16</v>
      </c>
      <c r="JV5" s="19" t="s">
        <v>17</v>
      </c>
      <c r="JW5" s="19" t="s">
        <v>11</v>
      </c>
      <c r="JX5" s="19" t="s">
        <v>12</v>
      </c>
      <c r="JY5" s="19" t="s">
        <v>13</v>
      </c>
      <c r="JZ5" s="19" t="s">
        <v>14</v>
      </c>
    </row>
    <row r="6" spans="1:286" x14ac:dyDescent="0.3">
      <c r="A6" s="10" t="s">
        <v>34</v>
      </c>
      <c r="B6" s="19" t="s">
        <v>116</v>
      </c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  <c r="AE6" s="221"/>
      <c r="AF6" s="221"/>
      <c r="AG6" s="221"/>
      <c r="AH6" s="221"/>
      <c r="AI6" s="221"/>
      <c r="AJ6" s="22"/>
      <c r="AK6" s="22"/>
      <c r="AL6" s="222"/>
      <c r="AM6" s="222"/>
      <c r="AN6" s="222"/>
      <c r="AO6" s="222"/>
      <c r="AP6" s="222"/>
      <c r="AQ6" s="222"/>
      <c r="AR6" s="222"/>
      <c r="AS6" s="222"/>
      <c r="AT6" s="222"/>
      <c r="AU6" s="222"/>
      <c r="AV6" s="222"/>
      <c r="AW6" s="222"/>
      <c r="AX6" s="222"/>
      <c r="AY6" s="222"/>
      <c r="AZ6" s="222"/>
      <c r="BA6" s="222"/>
      <c r="BB6" s="222"/>
      <c r="BC6" s="222"/>
      <c r="BD6" s="222"/>
      <c r="BE6" s="22"/>
      <c r="BF6" s="22"/>
      <c r="BG6" s="223"/>
      <c r="BH6" s="223"/>
      <c r="BI6" s="223"/>
      <c r="BJ6" s="223"/>
      <c r="BK6" s="223"/>
      <c r="BL6" s="223"/>
      <c r="BM6" s="223"/>
      <c r="BN6" s="223"/>
      <c r="BO6" s="223"/>
      <c r="BP6" s="223"/>
      <c r="BQ6" s="223"/>
      <c r="BR6" s="223"/>
      <c r="BS6" s="223"/>
      <c r="BT6" s="223"/>
      <c r="BU6" s="223"/>
      <c r="BV6" s="223"/>
      <c r="BW6" s="223"/>
      <c r="BX6" s="223"/>
      <c r="BY6" s="223"/>
      <c r="BZ6" s="22"/>
      <c r="CA6" s="22"/>
      <c r="CB6" s="224"/>
      <c r="CC6" s="224"/>
      <c r="CD6" s="224"/>
      <c r="CE6" s="224"/>
      <c r="CF6" s="224"/>
      <c r="CG6" s="8"/>
      <c r="CH6" s="8"/>
      <c r="CI6" s="46"/>
      <c r="CJ6" s="46"/>
      <c r="CK6" s="46"/>
      <c r="CL6" s="46"/>
      <c r="CM6" s="46"/>
      <c r="CN6" s="46"/>
      <c r="CO6" s="46"/>
      <c r="CP6" s="46"/>
      <c r="CQ6" s="46"/>
      <c r="CR6" s="46"/>
      <c r="CS6" s="46"/>
      <c r="CT6" s="46"/>
      <c r="CU6" s="46"/>
      <c r="CV6" s="46"/>
      <c r="CW6" s="46"/>
      <c r="CX6" s="46"/>
      <c r="CY6" s="46"/>
      <c r="CZ6" s="46"/>
      <c r="DA6" s="46"/>
      <c r="DB6" s="46"/>
      <c r="DC6" s="46"/>
      <c r="DD6" s="46"/>
      <c r="DE6" s="46"/>
      <c r="DF6" s="46"/>
      <c r="DG6" s="46"/>
      <c r="DH6" s="46"/>
      <c r="DI6" s="46"/>
      <c r="DJ6" s="46"/>
      <c r="DK6" s="46"/>
      <c r="DL6" s="46"/>
      <c r="DM6" s="46"/>
      <c r="DN6" s="46"/>
      <c r="DO6" s="228"/>
      <c r="DP6" s="228"/>
      <c r="DQ6" s="228"/>
      <c r="DR6" s="228"/>
      <c r="DS6" s="228"/>
      <c r="DT6" s="228"/>
      <c r="DU6" s="228"/>
      <c r="DV6" s="185"/>
      <c r="DW6" s="185"/>
      <c r="DX6" s="185"/>
      <c r="DY6" s="185"/>
      <c r="DZ6" s="185"/>
      <c r="EA6" s="185"/>
      <c r="EB6" s="185"/>
      <c r="EC6" s="185"/>
      <c r="ED6" s="185"/>
      <c r="EE6" s="185"/>
      <c r="EF6" s="185"/>
      <c r="EG6" s="236"/>
      <c r="EH6" s="236"/>
      <c r="EI6" s="236"/>
      <c r="EJ6" s="236"/>
      <c r="EK6" s="236"/>
      <c r="EL6" s="236"/>
      <c r="EM6" s="236"/>
      <c r="EN6" s="236"/>
      <c r="EO6" s="236"/>
      <c r="EP6" s="236"/>
      <c r="EQ6" s="236"/>
      <c r="ER6" s="236"/>
      <c r="ES6" s="236"/>
      <c r="ET6" s="236"/>
      <c r="EU6" s="236"/>
      <c r="EV6" s="186"/>
      <c r="EW6" s="186"/>
      <c r="EX6" s="186"/>
      <c r="EY6" s="186"/>
      <c r="EZ6" s="186"/>
      <c r="FA6" s="186"/>
      <c r="FB6" s="186"/>
      <c r="FC6" s="186"/>
      <c r="FD6" s="186"/>
      <c r="FE6" s="186"/>
      <c r="FF6" s="186"/>
      <c r="FG6" s="186"/>
      <c r="FH6" s="186"/>
      <c r="FI6" s="186"/>
      <c r="FJ6" s="186"/>
      <c r="FK6" s="186"/>
      <c r="FL6" s="186"/>
      <c r="FM6" s="225"/>
      <c r="FN6" s="225"/>
      <c r="FO6" s="225"/>
      <c r="FP6" s="225"/>
      <c r="FQ6" s="225"/>
      <c r="FR6" s="225"/>
      <c r="FS6" s="225"/>
      <c r="FT6" s="225"/>
      <c r="FU6" s="225"/>
      <c r="FV6" s="225"/>
      <c r="FW6" s="225"/>
      <c r="FX6" s="225"/>
      <c r="FY6" s="225"/>
      <c r="FZ6" s="225"/>
      <c r="GA6" s="225"/>
      <c r="GB6" s="225"/>
      <c r="GC6" s="225"/>
      <c r="GD6" s="225"/>
      <c r="GE6" s="225"/>
      <c r="GF6" s="225"/>
      <c r="GG6" s="225"/>
      <c r="GH6" s="8"/>
      <c r="GI6" s="8"/>
      <c r="GJ6" s="8"/>
      <c r="GK6" s="187"/>
      <c r="GL6" s="187"/>
      <c r="GM6" s="187"/>
      <c r="GN6" s="8"/>
      <c r="GO6" s="8"/>
      <c r="GP6" s="8"/>
      <c r="GQ6" s="8"/>
      <c r="GR6" s="187"/>
      <c r="GS6" s="187"/>
      <c r="GT6" s="187"/>
      <c r="GU6" s="185"/>
      <c r="GV6" s="8"/>
      <c r="GW6" s="8"/>
      <c r="GX6" s="8"/>
      <c r="GY6" s="187"/>
      <c r="GZ6" s="187"/>
      <c r="HA6" s="187"/>
      <c r="HB6" s="8"/>
      <c r="HC6" s="8"/>
      <c r="HD6" s="8"/>
      <c r="HE6" s="8"/>
      <c r="HF6" s="187"/>
      <c r="HG6" s="187"/>
      <c r="HH6" s="187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9"/>
      <c r="IU6" s="237"/>
      <c r="IV6" s="237"/>
      <c r="IW6" s="237"/>
      <c r="IX6" s="237"/>
      <c r="IY6" s="237"/>
      <c r="IZ6" s="237"/>
      <c r="JA6" s="237"/>
      <c r="JB6" s="218"/>
      <c r="JC6" s="218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</row>
    <row r="7" spans="1:286" x14ac:dyDescent="0.3">
      <c r="A7" s="21"/>
      <c r="B7" s="19" t="s">
        <v>116</v>
      </c>
      <c r="C7" s="11"/>
      <c r="D7" s="11"/>
      <c r="E7" s="11"/>
      <c r="F7" s="11"/>
      <c r="G7" s="11"/>
      <c r="H7" s="11"/>
      <c r="I7" s="11"/>
      <c r="J7" s="188"/>
      <c r="K7" s="11"/>
      <c r="L7" s="11"/>
      <c r="M7" s="11"/>
      <c r="N7" s="11"/>
      <c r="O7" s="11"/>
      <c r="P7" s="11"/>
      <c r="Q7" s="49"/>
      <c r="R7" s="11"/>
      <c r="S7" s="11"/>
      <c r="T7" s="11"/>
      <c r="U7" s="11"/>
      <c r="V7" s="11"/>
      <c r="W7" s="11"/>
      <c r="X7" s="188"/>
      <c r="Y7" s="11"/>
      <c r="Z7" s="11"/>
      <c r="AA7" s="11"/>
      <c r="AB7" s="11"/>
      <c r="AC7" s="11"/>
      <c r="AD7" s="11"/>
      <c r="AE7" s="188"/>
      <c r="AF7" s="11"/>
      <c r="AG7" s="11"/>
      <c r="AH7" s="11"/>
      <c r="AI7" s="11"/>
      <c r="AJ7" s="11"/>
      <c r="AK7" s="11"/>
      <c r="AL7" s="189"/>
      <c r="AM7" s="11"/>
      <c r="AN7" s="11"/>
      <c r="AO7" s="11"/>
      <c r="AP7" s="11"/>
      <c r="AQ7" s="11"/>
      <c r="AR7" s="11"/>
      <c r="AS7" s="189"/>
      <c r="AT7" s="11"/>
      <c r="AU7" s="11"/>
      <c r="AV7" s="11"/>
      <c r="AW7" s="11"/>
      <c r="AX7" s="11"/>
      <c r="AY7" s="11"/>
      <c r="AZ7" s="189"/>
      <c r="BA7" s="11"/>
      <c r="BB7" s="11"/>
      <c r="BC7" s="11"/>
      <c r="BD7" s="11"/>
      <c r="BE7" s="11"/>
      <c r="BF7" s="11"/>
      <c r="BG7" s="189"/>
      <c r="BH7" s="11"/>
      <c r="BI7" s="11"/>
      <c r="BJ7" s="11"/>
      <c r="BK7" s="11"/>
      <c r="BL7" s="11"/>
      <c r="BM7" s="11"/>
      <c r="BN7" s="189"/>
      <c r="BO7" s="11"/>
      <c r="BP7" s="11"/>
      <c r="BQ7" s="11"/>
      <c r="BR7" s="11"/>
      <c r="BS7" s="11"/>
      <c r="BT7" s="11"/>
      <c r="BU7" s="189"/>
      <c r="BV7" s="11"/>
      <c r="BW7" s="11"/>
      <c r="BX7" s="11"/>
      <c r="BY7" s="11"/>
      <c r="BZ7" s="11"/>
      <c r="CA7" s="11"/>
      <c r="CB7" s="190"/>
      <c r="CC7" s="11"/>
      <c r="CD7" s="11"/>
      <c r="CE7" s="11"/>
      <c r="CF7" s="11"/>
      <c r="CG7" s="11"/>
      <c r="CH7" s="11"/>
      <c r="CI7" s="190"/>
      <c r="CJ7" s="11"/>
      <c r="CK7" s="11"/>
      <c r="CL7" s="11"/>
      <c r="CM7" s="11"/>
      <c r="CN7" s="11"/>
      <c r="CO7" s="11"/>
      <c r="CP7" s="190"/>
      <c r="CQ7" s="11"/>
      <c r="CR7" s="49"/>
      <c r="CS7" s="49"/>
      <c r="CT7" s="49"/>
      <c r="CU7" s="11"/>
      <c r="CV7" s="11"/>
      <c r="CW7" s="191"/>
      <c r="CX7" s="11"/>
      <c r="CY7" s="11"/>
      <c r="CZ7" s="11"/>
      <c r="DA7" s="11"/>
      <c r="DB7" s="11"/>
      <c r="DC7" s="11"/>
      <c r="DD7" s="191"/>
      <c r="DE7" s="11"/>
      <c r="DF7" s="11"/>
      <c r="DG7" s="11"/>
      <c r="DH7" s="11"/>
      <c r="DI7" s="11"/>
      <c r="DJ7" s="11"/>
      <c r="DK7" s="191"/>
      <c r="DL7" s="11"/>
      <c r="DM7" s="11"/>
      <c r="DN7" s="11"/>
      <c r="DO7" s="11"/>
      <c r="DP7" s="11"/>
      <c r="DQ7" s="11"/>
      <c r="DR7" s="191"/>
      <c r="DS7" s="11"/>
      <c r="DT7" s="11"/>
      <c r="DU7" s="11"/>
      <c r="DV7" s="49"/>
      <c r="DW7" s="49"/>
      <c r="DX7" s="49"/>
      <c r="DY7" s="49"/>
      <c r="DZ7" s="49"/>
      <c r="EA7" s="49"/>
      <c r="EB7" s="49"/>
      <c r="EC7" s="49"/>
      <c r="ED7" s="49"/>
      <c r="EE7" s="49"/>
      <c r="EF7" s="49"/>
      <c r="EG7" s="11"/>
      <c r="EH7" s="11"/>
      <c r="EI7" s="238"/>
      <c r="EJ7" s="238"/>
      <c r="EK7" s="11"/>
      <c r="EL7" s="11"/>
      <c r="EM7" s="102"/>
      <c r="EN7" s="11"/>
      <c r="EO7" s="11"/>
      <c r="EP7" s="238"/>
      <c r="EQ7" s="238"/>
      <c r="ER7" s="11"/>
      <c r="ES7" s="11"/>
      <c r="ET7" s="49"/>
      <c r="EU7" s="11"/>
      <c r="EV7" s="11"/>
      <c r="EW7" s="238"/>
      <c r="EX7" s="238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92"/>
      <c r="FP7" s="11"/>
      <c r="FQ7" s="11"/>
      <c r="FR7" s="11"/>
      <c r="FS7" s="11"/>
      <c r="FT7" s="11"/>
      <c r="FU7" s="11"/>
      <c r="FV7" s="192"/>
      <c r="FW7" s="11"/>
      <c r="FX7" s="11"/>
      <c r="FY7" s="11"/>
      <c r="FZ7" s="11"/>
      <c r="GA7" s="11"/>
      <c r="GB7" s="11"/>
      <c r="GC7" s="192"/>
      <c r="GD7" s="11"/>
      <c r="GE7" s="11"/>
      <c r="GF7" s="11"/>
      <c r="GG7" s="102"/>
      <c r="GH7" s="11"/>
      <c r="GI7" s="11"/>
      <c r="GJ7" s="11"/>
      <c r="GK7" s="239"/>
      <c r="GL7" s="239"/>
      <c r="GM7" s="239"/>
      <c r="GN7" s="11"/>
      <c r="GO7" s="11"/>
      <c r="GP7" s="11"/>
      <c r="GQ7" s="11"/>
      <c r="GR7" s="239"/>
      <c r="GS7" s="239"/>
      <c r="GT7" s="239"/>
      <c r="GU7" s="49"/>
      <c r="GV7" s="11"/>
      <c r="GW7" s="11"/>
      <c r="GX7" s="11"/>
      <c r="GY7" s="239"/>
      <c r="GZ7" s="239"/>
      <c r="HA7" s="239"/>
      <c r="HB7" s="11"/>
      <c r="HC7" s="11"/>
      <c r="HD7" s="11"/>
      <c r="HE7" s="11"/>
      <c r="HF7" s="239"/>
      <c r="HG7" s="239"/>
      <c r="HH7" s="239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02"/>
      <c r="IO7" s="102"/>
      <c r="IP7" s="102"/>
      <c r="IQ7" s="11"/>
      <c r="IR7" s="11"/>
      <c r="IS7" s="11"/>
      <c r="IT7" s="193"/>
      <c r="JD7" s="20"/>
      <c r="JE7" s="20"/>
      <c r="JF7" s="20"/>
      <c r="JG7" s="20"/>
      <c r="JH7" s="20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</row>
    <row r="8" spans="1:286" x14ac:dyDescent="0.3">
      <c r="A8" s="21"/>
      <c r="B8" s="19" t="s">
        <v>116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49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49"/>
      <c r="CS8" s="49"/>
      <c r="CT8" s="49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49"/>
      <c r="DW8" s="49"/>
      <c r="DX8" s="49"/>
      <c r="DY8" s="49"/>
      <c r="DZ8" s="49"/>
      <c r="EA8" s="49"/>
      <c r="EB8" s="49"/>
      <c r="EC8" s="49"/>
      <c r="ED8" s="49"/>
      <c r="EE8" s="49"/>
      <c r="EF8" s="49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49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49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93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</row>
    <row r="9" spans="1:286" x14ac:dyDescent="0.3">
      <c r="A9" s="21"/>
      <c r="B9" s="19" t="s">
        <v>116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49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49"/>
      <c r="CS9" s="49"/>
      <c r="CT9" s="49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49"/>
      <c r="DW9" s="49"/>
      <c r="DX9" s="49"/>
      <c r="DY9" s="49"/>
      <c r="DZ9" s="49"/>
      <c r="EA9" s="49"/>
      <c r="EB9" s="49"/>
      <c r="EC9" s="49"/>
      <c r="ED9" s="49"/>
      <c r="EE9" s="49"/>
      <c r="EF9" s="49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49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49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93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</row>
    <row r="10" spans="1:286" x14ac:dyDescent="0.3">
      <c r="A10" s="21"/>
      <c r="B10" s="19" t="s">
        <v>116</v>
      </c>
      <c r="C10" s="11"/>
      <c r="D10" s="11"/>
      <c r="E10" s="11"/>
      <c r="F10" s="11"/>
      <c r="G10" s="11"/>
      <c r="H10" s="11"/>
      <c r="I10" s="11"/>
      <c r="J10" s="11"/>
      <c r="K10" s="11"/>
      <c r="L10" s="102"/>
      <c r="M10" s="194"/>
      <c r="N10" s="11"/>
      <c r="O10" s="11"/>
      <c r="P10" s="11"/>
      <c r="Q10" s="49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94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94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94"/>
      <c r="BZ10" s="11"/>
      <c r="CA10" s="11"/>
      <c r="CB10" s="11"/>
      <c r="CC10" s="11"/>
      <c r="CD10" s="11"/>
      <c r="CE10" s="11"/>
      <c r="CF10" s="194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49"/>
      <c r="CS10" s="49"/>
      <c r="CT10" s="49"/>
      <c r="CU10" s="11"/>
      <c r="CV10" s="11"/>
      <c r="CW10" s="11"/>
      <c r="CX10" s="11"/>
      <c r="CY10" s="11"/>
      <c r="CZ10" s="11"/>
      <c r="DA10" s="194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94"/>
      <c r="DO10" s="11"/>
      <c r="DP10" s="11"/>
      <c r="DQ10" s="11"/>
      <c r="DR10" s="11"/>
      <c r="DS10" s="11"/>
      <c r="DT10" s="11"/>
      <c r="DU10" s="194"/>
      <c r="DV10" s="49"/>
      <c r="DW10" s="49"/>
      <c r="DX10" s="49"/>
      <c r="DY10" s="49"/>
      <c r="DZ10" s="49"/>
      <c r="EA10" s="49"/>
      <c r="EB10" s="49"/>
      <c r="EC10" s="49"/>
      <c r="ED10" s="49"/>
      <c r="EE10" s="49"/>
      <c r="EF10" s="49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49"/>
      <c r="EU10" s="194"/>
      <c r="EV10" s="11"/>
      <c r="EW10" s="11"/>
      <c r="EX10" s="11"/>
      <c r="EY10" s="11"/>
      <c r="EZ10" s="11"/>
      <c r="FA10" s="194"/>
      <c r="FB10" s="11"/>
      <c r="FC10" s="11"/>
      <c r="FD10" s="11"/>
      <c r="FE10" s="102"/>
      <c r="FF10" s="11"/>
      <c r="FG10" s="11"/>
      <c r="FH10" s="11"/>
      <c r="FI10" s="11"/>
      <c r="FJ10" s="11"/>
      <c r="FK10" s="11"/>
      <c r="FL10" s="194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94"/>
      <c r="FY10" s="11"/>
      <c r="FZ10" s="11"/>
      <c r="GA10" s="11"/>
      <c r="GB10" s="11"/>
      <c r="GC10" s="11"/>
      <c r="GD10" s="11"/>
      <c r="GE10" s="11"/>
      <c r="GF10" s="11"/>
      <c r="GG10" s="194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49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226" t="s">
        <v>33</v>
      </c>
      <c r="IO10" s="226"/>
      <c r="IP10" s="226"/>
      <c r="IQ10" s="226"/>
      <c r="IR10" s="226"/>
      <c r="IS10" s="226"/>
      <c r="IT10" s="227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</row>
    <row r="11" spans="1:286" x14ac:dyDescent="0.3">
      <c r="A11" s="4"/>
      <c r="B11" s="19" t="s">
        <v>116</v>
      </c>
      <c r="C11" s="195"/>
      <c r="D11" s="195"/>
      <c r="E11" s="195"/>
      <c r="F11" s="195"/>
      <c r="G11" s="195"/>
      <c r="H11" s="195"/>
      <c r="I11" s="195"/>
      <c r="J11" s="195"/>
      <c r="K11" s="195"/>
      <c r="L11" s="196"/>
      <c r="M11" s="195"/>
      <c r="N11" s="195"/>
      <c r="O11" s="195"/>
      <c r="P11" s="195"/>
      <c r="Q11" s="197"/>
      <c r="R11" s="195"/>
      <c r="S11" s="195"/>
      <c r="T11" s="195"/>
      <c r="U11" s="195"/>
      <c r="V11" s="195"/>
      <c r="W11" s="195"/>
      <c r="X11" s="195"/>
      <c r="Y11" s="195"/>
      <c r="Z11" s="195"/>
      <c r="AA11" s="195"/>
      <c r="AB11" s="198"/>
      <c r="AC11" s="195"/>
      <c r="AD11" s="195"/>
      <c r="AE11" s="195"/>
      <c r="AF11" s="195"/>
      <c r="AG11" s="195"/>
      <c r="AH11" s="195"/>
      <c r="AI11" s="195"/>
      <c r="AJ11" s="195"/>
      <c r="AK11" s="195"/>
      <c r="AL11" s="195"/>
      <c r="AM11" s="195"/>
      <c r="AN11" s="195"/>
      <c r="AO11" s="195"/>
      <c r="AP11" s="198"/>
      <c r="AQ11" s="195"/>
      <c r="AR11" s="195"/>
      <c r="AS11" s="195"/>
      <c r="AT11" s="195"/>
      <c r="AU11" s="195"/>
      <c r="AV11" s="195"/>
      <c r="AW11" s="195"/>
      <c r="AX11" s="195"/>
      <c r="AY11" s="195"/>
      <c r="AZ11" s="195"/>
      <c r="BA11" s="195"/>
      <c r="BB11" s="195"/>
      <c r="BC11" s="198"/>
      <c r="BD11" s="195"/>
      <c r="BE11" s="198"/>
      <c r="BF11" s="195"/>
      <c r="BG11" s="195"/>
      <c r="BH11" s="195"/>
      <c r="BI11" s="195"/>
      <c r="BJ11" s="195"/>
      <c r="BK11" s="195"/>
      <c r="BL11" s="195"/>
      <c r="BM11" s="195"/>
      <c r="BN11" s="195"/>
      <c r="BO11" s="195"/>
      <c r="BP11" s="195"/>
      <c r="BQ11" s="195"/>
      <c r="BR11" s="195"/>
      <c r="BS11" s="195"/>
      <c r="BT11" s="195"/>
      <c r="BU11" s="195"/>
      <c r="BV11" s="195"/>
      <c r="BW11" s="195"/>
      <c r="BX11" s="195"/>
      <c r="BY11" s="195"/>
      <c r="BZ11" s="195"/>
      <c r="CA11" s="195"/>
      <c r="CB11" s="195"/>
      <c r="CC11" s="198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7"/>
      <c r="CS11" s="197"/>
      <c r="CT11" s="197"/>
      <c r="CU11" s="195"/>
      <c r="CV11" s="195"/>
      <c r="CW11" s="195"/>
      <c r="CX11" s="195"/>
      <c r="CY11" s="195"/>
      <c r="CZ11" s="195"/>
      <c r="DA11" s="198"/>
      <c r="DB11" s="195"/>
      <c r="DC11" s="195"/>
      <c r="DD11" s="195"/>
      <c r="DE11" s="195"/>
      <c r="DF11" s="195"/>
      <c r="DG11" s="195"/>
      <c r="DH11" s="198"/>
      <c r="DI11" s="195"/>
      <c r="DJ11" s="195"/>
      <c r="DK11" s="195"/>
      <c r="DL11" s="195"/>
      <c r="DM11" s="198"/>
      <c r="DN11" s="195"/>
      <c r="DO11" s="195"/>
      <c r="DP11" s="195"/>
      <c r="DQ11" s="195"/>
      <c r="DR11" s="198"/>
      <c r="DS11" s="195"/>
      <c r="DT11" s="198"/>
      <c r="DU11" s="195"/>
      <c r="DV11" s="197"/>
      <c r="DW11" s="197"/>
      <c r="DX11" s="197"/>
      <c r="DY11" s="197"/>
      <c r="DZ11" s="197"/>
      <c r="EA11" s="197"/>
      <c r="EB11" s="197"/>
      <c r="EC11" s="197"/>
      <c r="ED11" s="197"/>
      <c r="EE11" s="197"/>
      <c r="EF11" s="197"/>
      <c r="EG11" s="195"/>
      <c r="EH11" s="195"/>
      <c r="EI11" s="195"/>
      <c r="EJ11" s="195"/>
      <c r="EK11" s="195"/>
      <c r="EL11" s="195"/>
      <c r="EM11" s="195"/>
      <c r="EN11" s="195"/>
      <c r="EO11" s="195"/>
      <c r="EP11" s="195"/>
      <c r="EQ11" s="195"/>
      <c r="ER11" s="195"/>
      <c r="ES11" s="195"/>
      <c r="ET11" s="197"/>
      <c r="EU11" s="195"/>
      <c r="EV11" s="195"/>
      <c r="EW11" s="195"/>
      <c r="EX11" s="195"/>
      <c r="EY11" s="195"/>
      <c r="EZ11" s="195"/>
      <c r="FA11" s="195"/>
      <c r="FB11" s="195"/>
      <c r="FC11" s="198"/>
      <c r="FD11" s="195"/>
      <c r="FE11" s="195"/>
      <c r="FF11" s="195"/>
      <c r="FG11" s="195"/>
      <c r="FH11" s="195"/>
      <c r="FI11" s="195"/>
      <c r="FJ11" s="195"/>
      <c r="FK11" s="195"/>
      <c r="FL11" s="195"/>
      <c r="FM11" s="195"/>
      <c r="FN11" s="195"/>
      <c r="FO11" s="195"/>
      <c r="FP11" s="195"/>
      <c r="FQ11" s="195"/>
      <c r="FR11" s="195"/>
      <c r="FS11" s="195"/>
      <c r="FT11" s="195"/>
      <c r="FU11" s="195"/>
      <c r="FV11" s="195"/>
      <c r="FW11" s="195"/>
      <c r="FX11" s="195"/>
      <c r="FY11" s="195"/>
      <c r="FZ11" s="195"/>
      <c r="GA11" s="195"/>
      <c r="GB11" s="195"/>
      <c r="GC11" s="198"/>
      <c r="GD11" s="195"/>
      <c r="GE11" s="195"/>
      <c r="GF11" s="195"/>
      <c r="GG11" s="195"/>
      <c r="GH11" s="195"/>
      <c r="GI11" s="195"/>
      <c r="GJ11" s="195"/>
      <c r="GK11" s="195"/>
      <c r="GL11" s="195"/>
      <c r="GM11" s="195"/>
      <c r="GN11" s="195"/>
      <c r="GO11" s="195"/>
      <c r="GP11" s="195"/>
      <c r="GQ11" s="195"/>
      <c r="GR11" s="195"/>
      <c r="GS11" s="195"/>
      <c r="GT11" s="195"/>
      <c r="GU11" s="197"/>
      <c r="GV11" s="195"/>
      <c r="GW11" s="195"/>
      <c r="GX11" s="195"/>
      <c r="GY11" s="195"/>
      <c r="GZ11" s="195"/>
      <c r="HA11" s="195"/>
      <c r="HB11" s="195"/>
      <c r="HC11" s="195"/>
      <c r="HD11" s="195"/>
      <c r="HE11" s="195"/>
      <c r="HF11" s="195"/>
      <c r="HG11" s="195"/>
      <c r="HH11" s="195"/>
      <c r="HI11" s="198"/>
      <c r="HJ11" s="195"/>
      <c r="HK11" s="195"/>
      <c r="HL11" s="195"/>
      <c r="HM11" s="195"/>
      <c r="HN11" s="195"/>
      <c r="HO11" s="195"/>
      <c r="HP11" s="195"/>
      <c r="HQ11" s="195"/>
      <c r="HR11" s="195"/>
      <c r="HS11" s="195"/>
      <c r="HT11" s="195"/>
      <c r="HU11" s="195"/>
      <c r="HV11" s="195"/>
      <c r="HW11" s="195"/>
      <c r="HX11" s="195"/>
      <c r="HY11" s="195"/>
      <c r="HZ11" s="195"/>
      <c r="IA11" s="195"/>
      <c r="IB11" s="195"/>
      <c r="IC11" s="195"/>
      <c r="ID11" s="195"/>
      <c r="IE11" s="195"/>
      <c r="IF11" s="195"/>
      <c r="IG11" s="195"/>
      <c r="IH11" s="195"/>
      <c r="II11" s="195"/>
      <c r="IJ11" s="195"/>
      <c r="IK11" s="195"/>
      <c r="IL11" s="195"/>
      <c r="IM11" s="195"/>
      <c r="IN11" s="195"/>
      <c r="IO11" s="195"/>
      <c r="IP11" s="195"/>
      <c r="IQ11" s="195"/>
      <c r="IR11" s="195"/>
      <c r="IS11" s="195"/>
      <c r="IT11" s="199"/>
    </row>
    <row r="12" spans="1:286" x14ac:dyDescent="0.3">
      <c r="A12" s="1" t="s">
        <v>35</v>
      </c>
      <c r="B12" s="19" t="s">
        <v>789</v>
      </c>
      <c r="C12" s="204"/>
      <c r="D12" s="205"/>
      <c r="E12" s="205"/>
      <c r="F12" s="205"/>
      <c r="G12" s="204"/>
      <c r="H12" s="205"/>
      <c r="I12" s="205"/>
      <c r="J12" s="205"/>
      <c r="K12" s="205"/>
      <c r="L12" s="205"/>
      <c r="M12" s="204"/>
      <c r="N12" s="204"/>
      <c r="O12" s="205"/>
      <c r="P12" s="205"/>
      <c r="Q12" s="206"/>
      <c r="R12" s="205"/>
      <c r="S12" s="205"/>
      <c r="T12" s="204"/>
      <c r="U12" s="204"/>
      <c r="V12" s="205"/>
      <c r="W12" s="205"/>
      <c r="X12" s="205"/>
      <c r="Y12" s="205"/>
      <c r="Z12" s="205"/>
      <c r="AA12" s="204"/>
      <c r="AB12" s="204"/>
      <c r="AC12" s="205"/>
      <c r="AD12" s="205"/>
      <c r="AE12" s="205"/>
      <c r="AF12" s="205"/>
      <c r="AG12" s="205"/>
      <c r="AH12" s="204"/>
      <c r="AI12" s="204"/>
      <c r="AJ12" s="205"/>
      <c r="AK12" s="205"/>
      <c r="AL12" s="205"/>
      <c r="AM12" s="205"/>
      <c r="AN12" s="205"/>
      <c r="AO12" s="204"/>
      <c r="AP12" s="204"/>
      <c r="AQ12" s="205"/>
      <c r="AR12" s="205"/>
      <c r="AS12" s="207"/>
      <c r="AT12" s="205"/>
      <c r="AU12" s="205"/>
      <c r="AV12" s="204"/>
      <c r="AW12" s="204"/>
      <c r="AX12" s="205"/>
      <c r="AY12" s="205"/>
      <c r="AZ12" s="205"/>
      <c r="BA12" s="205"/>
      <c r="BB12" s="205"/>
      <c r="BC12" s="204"/>
      <c r="BD12" s="204"/>
      <c r="BE12" s="205"/>
      <c r="BF12" s="205"/>
      <c r="BG12" s="205"/>
      <c r="BH12" s="205"/>
      <c r="BI12" s="205"/>
      <c r="BJ12" s="204"/>
      <c r="BK12" s="204"/>
      <c r="BL12" s="205"/>
      <c r="BM12" s="205"/>
      <c r="BN12" s="205"/>
      <c r="BO12" s="205"/>
      <c r="BP12" s="205"/>
      <c r="BQ12" s="204"/>
      <c r="BR12" s="204"/>
      <c r="BS12" s="205"/>
      <c r="BT12" s="205"/>
      <c r="BU12" s="205"/>
      <c r="BV12" s="205"/>
      <c r="BW12" s="205"/>
      <c r="BX12" s="208"/>
      <c r="BY12" s="208"/>
      <c r="BZ12" s="205"/>
      <c r="CA12" s="205"/>
      <c r="CB12" s="205"/>
      <c r="CC12" s="205"/>
      <c r="CD12" s="205"/>
      <c r="CE12" s="208"/>
      <c r="CF12" s="208"/>
      <c r="CG12" s="205"/>
      <c r="CH12" s="205"/>
      <c r="CI12" s="205"/>
      <c r="CJ12" s="205"/>
      <c r="CK12" s="205"/>
      <c r="CL12" s="208"/>
      <c r="CM12" s="208"/>
      <c r="CN12" s="205"/>
      <c r="CO12" s="205"/>
      <c r="CP12" s="205"/>
      <c r="CQ12" s="205"/>
      <c r="CR12" s="206"/>
      <c r="CS12" s="206"/>
      <c r="CT12" s="206"/>
      <c r="CU12" s="205"/>
      <c r="CV12" s="205"/>
      <c r="CW12" s="205"/>
      <c r="CX12" s="205"/>
      <c r="CY12" s="205"/>
      <c r="CZ12" s="208"/>
      <c r="DA12" s="208"/>
      <c r="DB12" s="205"/>
      <c r="DC12" s="205"/>
      <c r="DD12" s="205"/>
      <c r="DE12" s="205"/>
      <c r="DF12" s="205"/>
      <c r="DG12" s="208"/>
      <c r="DH12" s="208"/>
      <c r="DI12" s="205"/>
      <c r="DJ12" s="205"/>
      <c r="DK12" s="205"/>
      <c r="DL12" s="205"/>
      <c r="DM12" s="205"/>
      <c r="DN12" s="208"/>
      <c r="DO12" s="208"/>
      <c r="DP12" s="205"/>
      <c r="DQ12" s="205"/>
      <c r="DR12" s="205"/>
      <c r="DS12" s="205"/>
      <c r="DT12" s="205"/>
      <c r="DU12" s="208"/>
      <c r="DV12" s="206"/>
      <c r="DW12" s="206"/>
      <c r="DX12" s="206"/>
      <c r="DY12" s="206"/>
      <c r="DZ12" s="206"/>
      <c r="EA12" s="206"/>
      <c r="EB12" s="206"/>
      <c r="EC12" s="206"/>
      <c r="ED12" s="206"/>
      <c r="EE12" s="206"/>
      <c r="EF12" s="206"/>
      <c r="EG12" s="205"/>
      <c r="EH12" s="205"/>
      <c r="EI12" s="209"/>
      <c r="EJ12" s="209"/>
      <c r="EK12" s="209"/>
      <c r="EL12" s="209"/>
      <c r="EM12" s="209"/>
      <c r="EN12" s="209"/>
      <c r="EO12" s="209"/>
      <c r="EP12" s="209"/>
      <c r="EQ12" s="209"/>
      <c r="ER12" s="205"/>
      <c r="ES12" s="205"/>
      <c r="ET12" s="206"/>
      <c r="EU12" s="205"/>
      <c r="EV12" s="209"/>
      <c r="EW12" s="209"/>
      <c r="EX12" s="209"/>
      <c r="EY12" s="209"/>
      <c r="EZ12" s="209"/>
      <c r="FA12" s="209"/>
      <c r="FB12" s="209"/>
      <c r="FC12" s="209"/>
      <c r="FD12" s="209"/>
      <c r="FE12" s="209"/>
      <c r="FF12" s="209"/>
      <c r="FG12" s="209"/>
      <c r="FH12" s="209"/>
      <c r="FI12" s="209"/>
      <c r="FJ12" s="209"/>
      <c r="FK12" s="209"/>
      <c r="FL12" s="209"/>
      <c r="FM12" s="209"/>
      <c r="FN12" s="209"/>
      <c r="FO12" s="209"/>
      <c r="FP12" s="209"/>
      <c r="FQ12" s="209"/>
      <c r="FR12" s="209"/>
      <c r="FS12" s="209"/>
      <c r="FT12" s="209"/>
      <c r="FU12" s="209"/>
      <c r="FV12" s="209"/>
      <c r="FW12" s="209"/>
      <c r="FX12" s="209"/>
      <c r="FY12" s="209"/>
      <c r="FZ12" s="209"/>
      <c r="GA12" s="209"/>
      <c r="GB12" s="205"/>
      <c r="GC12" s="205"/>
      <c r="GD12" s="205"/>
      <c r="GE12" s="205"/>
      <c r="GF12" s="209"/>
      <c r="GG12" s="209"/>
      <c r="GH12" s="209"/>
      <c r="GI12" s="205"/>
      <c r="GJ12" s="205"/>
      <c r="GK12" s="205"/>
      <c r="GL12" s="205"/>
      <c r="GM12" s="205"/>
      <c r="GN12" s="205"/>
      <c r="GO12" s="205"/>
      <c r="GP12" s="205"/>
      <c r="GQ12" s="205"/>
      <c r="GR12" s="205"/>
      <c r="GS12" s="205"/>
      <c r="GT12" s="205"/>
      <c r="GU12" s="206"/>
      <c r="GV12" s="205"/>
      <c r="GW12" s="205"/>
      <c r="GX12" s="205"/>
      <c r="GY12" s="205"/>
      <c r="GZ12" s="205"/>
      <c r="HA12" s="205"/>
      <c r="HB12" s="205"/>
      <c r="HC12" s="205"/>
      <c r="HD12" s="205"/>
      <c r="HE12" s="205"/>
      <c r="HF12" s="205"/>
      <c r="HG12" s="205"/>
      <c r="HH12" s="205"/>
      <c r="HI12" s="205"/>
      <c r="HJ12" s="205"/>
      <c r="HK12" s="205"/>
      <c r="HL12" s="205"/>
      <c r="HM12" s="205"/>
      <c r="HN12" s="205"/>
      <c r="HO12" s="205"/>
      <c r="HP12" s="205"/>
      <c r="HQ12" s="205"/>
      <c r="HR12" s="205"/>
      <c r="HS12" s="205"/>
      <c r="HT12" s="205"/>
      <c r="HU12" s="205"/>
      <c r="HV12" s="205"/>
      <c r="HW12" s="205"/>
      <c r="HX12" s="205"/>
      <c r="HY12" s="205"/>
      <c r="HZ12" s="205"/>
      <c r="IA12" s="205"/>
      <c r="IB12" s="205"/>
      <c r="IC12" s="205"/>
      <c r="ID12" s="205"/>
      <c r="IE12" s="205"/>
      <c r="IF12" s="205"/>
      <c r="IG12" s="205"/>
      <c r="IH12" s="205"/>
      <c r="II12" s="205"/>
      <c r="IJ12" s="205"/>
      <c r="IK12" s="205"/>
      <c r="IL12" s="205"/>
      <c r="IM12" s="205"/>
      <c r="IN12" s="205"/>
      <c r="IO12" s="205"/>
      <c r="IP12" s="205"/>
      <c r="IQ12" s="205"/>
      <c r="IR12" s="205"/>
      <c r="IS12" s="205"/>
      <c r="IT12" s="210"/>
    </row>
    <row r="13" spans="1:286" x14ac:dyDescent="0.3">
      <c r="A13" s="2"/>
      <c r="B13" s="19" t="s">
        <v>790</v>
      </c>
      <c r="C13" s="163"/>
      <c r="D13" s="102"/>
      <c r="E13" s="102"/>
      <c r="F13" s="102"/>
      <c r="G13" s="163"/>
      <c r="H13" s="102"/>
      <c r="I13" s="102"/>
      <c r="J13" s="102"/>
      <c r="K13" s="102"/>
      <c r="L13" s="102"/>
      <c r="M13" s="163"/>
      <c r="N13" s="163"/>
      <c r="O13" s="102"/>
      <c r="P13" s="102"/>
      <c r="Q13" s="211"/>
      <c r="R13" s="102"/>
      <c r="S13" s="102"/>
      <c r="T13" s="163"/>
      <c r="U13" s="163"/>
      <c r="V13" s="102"/>
      <c r="W13" s="102"/>
      <c r="X13" s="102"/>
      <c r="Y13" s="102"/>
      <c r="Z13" s="102"/>
      <c r="AA13" s="163"/>
      <c r="AB13" s="163"/>
      <c r="AC13" s="102"/>
      <c r="AD13" s="102"/>
      <c r="AE13" s="102"/>
      <c r="AF13" s="102"/>
      <c r="AG13" s="102"/>
      <c r="AH13" s="163"/>
      <c r="AI13" s="163"/>
      <c r="AJ13" s="102"/>
      <c r="AK13" s="102"/>
      <c r="AL13" s="102"/>
      <c r="AM13" s="102"/>
      <c r="AN13" s="102"/>
      <c r="AO13" s="163"/>
      <c r="AP13" s="163"/>
      <c r="AQ13" s="102"/>
      <c r="AR13" s="102"/>
      <c r="AS13" s="102"/>
      <c r="AT13" s="102"/>
      <c r="AU13" s="102"/>
      <c r="AV13" s="163"/>
      <c r="AW13" s="163"/>
      <c r="AX13" s="102"/>
      <c r="AY13" s="102"/>
      <c r="AZ13" s="102"/>
      <c r="BA13" s="102"/>
      <c r="BB13" s="102"/>
      <c r="BC13" s="163"/>
      <c r="BD13" s="163"/>
      <c r="BE13" s="102"/>
      <c r="BF13" s="102"/>
      <c r="BG13" s="102"/>
      <c r="BH13" s="102"/>
      <c r="BI13" s="102"/>
      <c r="BJ13" s="163"/>
      <c r="BK13" s="163"/>
      <c r="BL13" s="102"/>
      <c r="BM13" s="102"/>
      <c r="BN13" s="102"/>
      <c r="BO13" s="102"/>
      <c r="BP13" s="102"/>
      <c r="BQ13" s="163"/>
      <c r="BR13" s="163"/>
      <c r="BS13" s="102"/>
      <c r="BT13" s="102"/>
      <c r="BU13" s="102"/>
      <c r="BV13" s="102"/>
      <c r="BW13" s="102"/>
      <c r="BX13" s="160"/>
      <c r="BY13" s="160"/>
      <c r="BZ13" s="102"/>
      <c r="CA13" s="102"/>
      <c r="CB13" s="102"/>
      <c r="CC13" s="102"/>
      <c r="CD13" s="102"/>
      <c r="CE13" s="160"/>
      <c r="CF13" s="160"/>
      <c r="CG13" s="102"/>
      <c r="CH13" s="102"/>
      <c r="CI13" s="102"/>
      <c r="CJ13" s="102"/>
      <c r="CK13" s="102"/>
      <c r="CL13" s="160"/>
      <c r="CM13" s="160"/>
      <c r="CN13" s="102"/>
      <c r="CO13" s="102"/>
      <c r="CP13" s="102"/>
      <c r="CQ13" s="102"/>
      <c r="CR13" s="211"/>
      <c r="CS13" s="211"/>
      <c r="CT13" s="211"/>
      <c r="CU13" s="102"/>
      <c r="CV13" s="102"/>
      <c r="CW13" s="102"/>
      <c r="CX13" s="102"/>
      <c r="CY13" s="102"/>
      <c r="CZ13" s="160"/>
      <c r="DA13" s="160"/>
      <c r="DB13" s="102"/>
      <c r="DC13" s="102"/>
      <c r="DD13" s="102"/>
      <c r="DE13" s="102"/>
      <c r="DF13" s="102"/>
      <c r="DG13" s="160"/>
      <c r="DH13" s="160"/>
      <c r="DI13" s="102"/>
      <c r="DJ13" s="102"/>
      <c r="DK13" s="102"/>
      <c r="DL13" s="102"/>
      <c r="DM13" s="102"/>
      <c r="DN13" s="160"/>
      <c r="DO13" s="160"/>
      <c r="DP13" s="102"/>
      <c r="DQ13" s="102"/>
      <c r="DR13" s="102"/>
      <c r="DS13" s="102"/>
      <c r="DT13" s="102"/>
      <c r="DU13" s="160"/>
      <c r="DV13" s="211"/>
      <c r="DW13" s="211"/>
      <c r="DX13" s="211"/>
      <c r="DY13" s="211"/>
      <c r="DZ13" s="211"/>
      <c r="EA13" s="211"/>
      <c r="EB13" s="211"/>
      <c r="EC13" s="211"/>
      <c r="ED13" s="211"/>
      <c r="EE13" s="211"/>
      <c r="EF13" s="211"/>
      <c r="EG13" s="102"/>
      <c r="EH13" s="102"/>
      <c r="EI13" s="155"/>
      <c r="EJ13" s="155"/>
      <c r="EK13" s="155"/>
      <c r="EL13" s="155"/>
      <c r="EM13" s="155"/>
      <c r="EN13" s="155"/>
      <c r="EO13" s="155"/>
      <c r="EP13" s="155"/>
      <c r="EQ13" s="155"/>
      <c r="ER13" s="102"/>
      <c r="ES13" s="102"/>
      <c r="ET13" s="211"/>
      <c r="EU13" s="102"/>
      <c r="EV13" s="155"/>
      <c r="EW13" s="155"/>
      <c r="EX13" s="155"/>
      <c r="EY13" s="155"/>
      <c r="EZ13" s="155"/>
      <c r="FA13" s="155"/>
      <c r="FB13" s="155"/>
      <c r="FC13" s="155"/>
      <c r="FD13" s="155"/>
      <c r="FE13" s="155"/>
      <c r="FF13" s="155"/>
      <c r="FG13" s="155"/>
      <c r="FH13" s="155"/>
      <c r="FI13" s="155"/>
      <c r="FJ13" s="155"/>
      <c r="FK13" s="155"/>
      <c r="FL13" s="155"/>
      <c r="FM13" s="155"/>
      <c r="FN13" s="155"/>
      <c r="FO13" s="155"/>
      <c r="FP13" s="155"/>
      <c r="FQ13" s="155"/>
      <c r="FR13" s="155"/>
      <c r="FS13" s="155"/>
      <c r="FT13" s="155"/>
      <c r="FU13" s="155"/>
      <c r="FV13" s="155"/>
      <c r="FW13" s="155"/>
      <c r="FX13" s="155"/>
      <c r="FY13" s="155"/>
      <c r="FZ13" s="155"/>
      <c r="GA13" s="155"/>
      <c r="GB13" s="102"/>
      <c r="GC13" s="102"/>
      <c r="GD13" s="102"/>
      <c r="GE13" s="102"/>
      <c r="GF13" s="155"/>
      <c r="GG13" s="155"/>
      <c r="GH13" s="155"/>
      <c r="GI13" s="102"/>
      <c r="GJ13" s="102"/>
      <c r="GK13" s="102"/>
      <c r="GL13" s="102"/>
      <c r="GM13" s="102"/>
      <c r="GN13" s="102"/>
      <c r="GO13" s="102"/>
      <c r="GP13" s="102"/>
      <c r="GQ13" s="102"/>
      <c r="GR13" s="102"/>
      <c r="GS13" s="102"/>
      <c r="GT13" s="102"/>
      <c r="GU13" s="211"/>
      <c r="GV13" s="102"/>
      <c r="GW13" s="102"/>
      <c r="GX13" s="102"/>
      <c r="GY13" s="102"/>
      <c r="GZ13" s="102"/>
      <c r="HA13" s="102"/>
      <c r="HB13" s="102"/>
      <c r="HC13" s="102"/>
      <c r="HD13" s="102"/>
      <c r="HE13" s="102"/>
      <c r="HF13" s="102"/>
      <c r="HG13" s="102"/>
      <c r="HH13" s="102"/>
      <c r="HI13" s="102"/>
      <c r="HJ13" s="102"/>
      <c r="HK13" s="102"/>
      <c r="HL13" s="102"/>
      <c r="HM13" s="102"/>
      <c r="HN13" s="102"/>
      <c r="HO13" s="102"/>
      <c r="HP13" s="102"/>
      <c r="HQ13" s="102"/>
      <c r="HR13" s="102"/>
      <c r="HS13" s="102"/>
      <c r="HT13" s="102"/>
      <c r="HU13" s="102"/>
      <c r="HV13" s="102"/>
      <c r="HW13" s="102"/>
      <c r="HX13" s="102"/>
      <c r="HY13" s="102"/>
      <c r="HZ13" s="102"/>
      <c r="IA13" s="102"/>
      <c r="IB13" s="102"/>
      <c r="IC13" s="102"/>
      <c r="ID13" s="102"/>
      <c r="IE13" s="102"/>
      <c r="IF13" s="102"/>
      <c r="IG13" s="102"/>
      <c r="IH13" s="102"/>
      <c r="II13" s="102"/>
      <c r="IJ13" s="102"/>
      <c r="IK13" s="102"/>
      <c r="IL13" s="102"/>
      <c r="IM13" s="102"/>
      <c r="IN13" s="102"/>
      <c r="IO13" s="102"/>
      <c r="IP13" s="102"/>
      <c r="IQ13" s="102"/>
      <c r="IR13" s="102"/>
      <c r="IS13" s="102"/>
      <c r="IT13" s="212"/>
    </row>
    <row r="14" spans="1:286" s="58" customFormat="1" x14ac:dyDescent="0.3">
      <c r="A14" s="213"/>
      <c r="B14" s="64" t="s">
        <v>790</v>
      </c>
      <c r="C14" s="214"/>
      <c r="D14" s="214"/>
      <c r="E14" s="214"/>
      <c r="F14" s="214"/>
      <c r="G14" s="214"/>
      <c r="H14" s="214"/>
      <c r="I14" s="214"/>
      <c r="J14" s="214"/>
      <c r="K14" s="214"/>
      <c r="L14" s="214"/>
      <c r="M14" s="214"/>
      <c r="N14" s="214"/>
      <c r="O14" s="214"/>
      <c r="P14" s="214"/>
      <c r="Q14" s="197"/>
      <c r="R14" s="214"/>
      <c r="S14" s="214"/>
      <c r="T14" s="214"/>
      <c r="U14" s="214"/>
      <c r="V14" s="214"/>
      <c r="W14" s="214"/>
      <c r="X14" s="215"/>
      <c r="Y14" s="214"/>
      <c r="Z14" s="214"/>
      <c r="AA14" s="214"/>
      <c r="AB14" s="214"/>
      <c r="AC14" s="214"/>
      <c r="AD14" s="214"/>
      <c r="AE14" s="214"/>
      <c r="AF14" s="214"/>
      <c r="AG14" s="214"/>
      <c r="AH14" s="214"/>
      <c r="AI14" s="214"/>
      <c r="AJ14" s="214"/>
      <c r="AK14" s="214"/>
      <c r="AL14" s="214"/>
      <c r="AM14" s="214"/>
      <c r="AN14" s="214"/>
      <c r="AO14" s="214"/>
      <c r="AP14" s="214"/>
      <c r="AQ14" s="214"/>
      <c r="AR14" s="214"/>
      <c r="AS14" s="214"/>
      <c r="AT14" s="214"/>
      <c r="AU14" s="214"/>
      <c r="AV14" s="214"/>
      <c r="AW14" s="214"/>
      <c r="AX14" s="214"/>
      <c r="AY14" s="214"/>
      <c r="AZ14" s="214"/>
      <c r="BA14" s="214"/>
      <c r="BB14" s="214"/>
      <c r="BC14" s="214"/>
      <c r="BD14" s="214"/>
      <c r="BE14" s="214"/>
      <c r="BF14" s="214"/>
      <c r="BG14" s="214"/>
      <c r="BH14" s="214"/>
      <c r="BI14" s="214"/>
      <c r="BJ14" s="214"/>
      <c r="BK14" s="214"/>
      <c r="BL14" s="214"/>
      <c r="BM14" s="214"/>
      <c r="BN14" s="214"/>
      <c r="BO14" s="214"/>
      <c r="BP14" s="214"/>
      <c r="BQ14" s="214"/>
      <c r="BR14" s="214"/>
      <c r="BS14" s="214"/>
      <c r="BT14" s="214"/>
      <c r="BU14" s="214"/>
      <c r="BV14" s="214"/>
      <c r="BW14" s="214"/>
      <c r="BX14" s="214"/>
      <c r="BY14" s="214"/>
      <c r="BZ14" s="214"/>
      <c r="CA14" s="214"/>
      <c r="CB14" s="214"/>
      <c r="CC14" s="214"/>
      <c r="CD14" s="214"/>
      <c r="CE14" s="214"/>
      <c r="CF14" s="214"/>
      <c r="CG14" s="214"/>
      <c r="CH14" s="214"/>
      <c r="CI14" s="214"/>
      <c r="CJ14" s="214"/>
      <c r="CK14" s="216"/>
      <c r="CL14" s="214"/>
      <c r="CM14" s="214"/>
      <c r="CN14" s="214"/>
      <c r="CO14" s="214"/>
      <c r="CP14" s="214"/>
      <c r="CQ14" s="214"/>
      <c r="CR14" s="197"/>
      <c r="CS14" s="197"/>
      <c r="CT14" s="197"/>
      <c r="CU14" s="214"/>
      <c r="CV14" s="214"/>
      <c r="CW14" s="214"/>
      <c r="CX14" s="214"/>
      <c r="CY14" s="216"/>
      <c r="CZ14" s="214"/>
      <c r="DA14" s="214"/>
      <c r="DB14" s="214"/>
      <c r="DC14" s="214"/>
      <c r="DD14" s="214"/>
      <c r="DE14" s="214"/>
      <c r="DF14" s="214"/>
      <c r="DG14" s="214"/>
      <c r="DH14" s="214"/>
      <c r="DI14" s="214"/>
      <c r="DJ14" s="214"/>
      <c r="DK14" s="214"/>
      <c r="DL14" s="214"/>
      <c r="DM14" s="216"/>
      <c r="DN14" s="214"/>
      <c r="DO14" s="214"/>
      <c r="DP14" s="214"/>
      <c r="DQ14" s="214"/>
      <c r="DR14" s="214"/>
      <c r="DS14" s="214"/>
      <c r="DT14" s="214"/>
      <c r="DU14" s="214"/>
      <c r="DV14" s="197"/>
      <c r="DW14" s="197"/>
      <c r="DX14" s="197"/>
      <c r="DY14" s="197"/>
      <c r="DZ14" s="197"/>
      <c r="EA14" s="197"/>
      <c r="EB14" s="197"/>
      <c r="EC14" s="197"/>
      <c r="ED14" s="197"/>
      <c r="EE14" s="197"/>
      <c r="EF14" s="197"/>
      <c r="EG14" s="214"/>
      <c r="EH14" s="214"/>
      <c r="EI14" s="214"/>
      <c r="EJ14" s="214"/>
      <c r="EK14" s="214"/>
      <c r="EL14" s="214"/>
      <c r="EM14" s="214"/>
      <c r="EN14" s="214"/>
      <c r="EO14" s="214"/>
      <c r="EP14" s="214"/>
      <c r="EQ14" s="214"/>
      <c r="ER14" s="214"/>
      <c r="ES14" s="214"/>
      <c r="ET14" s="197"/>
      <c r="EU14" s="214"/>
      <c r="EV14" s="214"/>
      <c r="EW14" s="214"/>
      <c r="EX14" s="214"/>
      <c r="EY14" s="214"/>
      <c r="EZ14" s="214"/>
      <c r="FA14" s="214"/>
      <c r="FB14" s="214"/>
      <c r="FC14" s="214"/>
      <c r="FD14" s="214"/>
      <c r="FE14" s="214"/>
      <c r="FF14" s="214"/>
      <c r="FG14" s="214"/>
      <c r="FH14" s="214"/>
      <c r="FI14" s="214"/>
      <c r="FJ14" s="214"/>
      <c r="FK14" s="214"/>
      <c r="FL14" s="214"/>
      <c r="FM14" s="214"/>
      <c r="FN14" s="214"/>
      <c r="FO14" s="214"/>
      <c r="FP14" s="214"/>
      <c r="FQ14" s="214"/>
      <c r="FR14" s="214"/>
      <c r="FS14" s="214"/>
      <c r="FT14" s="214"/>
      <c r="FU14" s="214"/>
      <c r="FV14" s="214"/>
      <c r="FW14" s="214"/>
      <c r="FX14" s="214"/>
      <c r="FY14" s="214"/>
      <c r="FZ14" s="214"/>
      <c r="GA14" s="214"/>
      <c r="GB14" s="214"/>
      <c r="GC14" s="214"/>
      <c r="GD14" s="214"/>
      <c r="GE14" s="214"/>
      <c r="GF14" s="214"/>
      <c r="GG14" s="214"/>
      <c r="GH14" s="214"/>
      <c r="GI14" s="214"/>
      <c r="GJ14" s="214"/>
      <c r="GK14" s="214"/>
      <c r="GL14" s="214"/>
      <c r="GM14" s="214"/>
      <c r="GN14" s="214"/>
      <c r="GO14" s="214"/>
      <c r="GP14" s="214"/>
      <c r="GQ14" s="214"/>
      <c r="GR14" s="214"/>
      <c r="GS14" s="214"/>
      <c r="GT14" s="214"/>
      <c r="GU14" s="197"/>
      <c r="GV14" s="214"/>
      <c r="GW14" s="214"/>
      <c r="GX14" s="214"/>
      <c r="GY14" s="214"/>
      <c r="GZ14" s="214"/>
      <c r="HA14" s="214"/>
      <c r="HB14" s="214"/>
      <c r="HC14" s="214"/>
      <c r="HD14" s="214"/>
      <c r="HE14" s="214"/>
      <c r="HF14" s="214"/>
      <c r="HG14" s="214"/>
      <c r="HH14" s="214"/>
      <c r="HI14" s="214"/>
      <c r="HJ14" s="214"/>
      <c r="HK14" s="214"/>
      <c r="HL14" s="214"/>
      <c r="HM14" s="214"/>
      <c r="HN14" s="214"/>
      <c r="HO14" s="214"/>
      <c r="HP14" s="214"/>
      <c r="HQ14" s="214"/>
      <c r="HR14" s="214"/>
      <c r="HS14" s="214"/>
      <c r="HT14" s="214"/>
      <c r="HU14" s="214"/>
      <c r="HV14" s="214"/>
      <c r="HW14" s="214"/>
      <c r="HX14" s="214"/>
      <c r="HY14" s="214"/>
      <c r="HZ14" s="214"/>
      <c r="IA14" s="214"/>
      <c r="IB14" s="214"/>
      <c r="IC14" s="214"/>
      <c r="ID14" s="214"/>
      <c r="IE14" s="214"/>
      <c r="IF14" s="214"/>
      <c r="IG14" s="214"/>
      <c r="IH14" s="214"/>
      <c r="II14" s="214"/>
      <c r="IJ14" s="214"/>
      <c r="IK14" s="214"/>
      <c r="IL14" s="214"/>
      <c r="IM14" s="214"/>
      <c r="IN14" s="214"/>
      <c r="IO14" s="214"/>
      <c r="IP14" s="214"/>
      <c r="IQ14" s="214"/>
      <c r="IR14" s="214"/>
      <c r="IS14" s="214"/>
      <c r="IT14" s="217"/>
    </row>
    <row r="15" spans="1:286" x14ac:dyDescent="0.3">
      <c r="A15" t="s">
        <v>62</v>
      </c>
      <c r="B15" s="200" t="s">
        <v>6</v>
      </c>
      <c r="BU15" s="229" t="str">
        <f>'Question Totals Calcs'!H12</f>
        <v>Week 11(n=40; t=40 [1.6%])</v>
      </c>
      <c r="BV15" s="230"/>
      <c r="BW15" s="230"/>
      <c r="BX15" s="230"/>
      <c r="BY15" s="230"/>
      <c r="BZ15" s="230"/>
      <c r="CA15" s="231"/>
      <c r="CB15" s="229" t="str">
        <f>'Question Totals Calcs'!H13</f>
        <v>Week 12(n=40; t=80 [3.2%])</v>
      </c>
      <c r="CC15" s="230"/>
      <c r="CD15" s="230"/>
      <c r="CE15" s="230"/>
      <c r="CF15" s="230"/>
      <c r="CG15" s="230"/>
      <c r="CH15" s="231"/>
      <c r="CI15" s="229" t="str">
        <f>'Question Totals Calcs'!H14</f>
        <v>Week 13(n=40; t=120 [4.8%])</v>
      </c>
      <c r="CJ15" s="230"/>
      <c r="CK15" s="230"/>
      <c r="CL15" s="230"/>
      <c r="CM15" s="230"/>
      <c r="CN15" s="230"/>
      <c r="CO15" s="231"/>
      <c r="CP15" s="229" t="s">
        <v>79</v>
      </c>
      <c r="CQ15" s="231"/>
      <c r="CR15" s="232" t="s">
        <v>70</v>
      </c>
      <c r="CS15" s="233"/>
      <c r="CT15" s="233"/>
      <c r="CU15" s="234"/>
      <c r="CV15" s="4" t="s">
        <v>79</v>
      </c>
      <c r="CW15" s="229" t="str">
        <f>'Question Totals Calcs'!H16</f>
        <v>Week 15(n=40; t=160 [6.4%])</v>
      </c>
      <c r="CX15" s="230"/>
      <c r="CY15" s="230"/>
      <c r="CZ15" s="230"/>
      <c r="DA15" s="230"/>
      <c r="DB15" s="230"/>
      <c r="DC15" s="231"/>
      <c r="DD15" s="229" t="str">
        <f>'Question Totals Calcs'!H17</f>
        <v>Week 16(n=40; t=200 [8%])</v>
      </c>
      <c r="DE15" s="230"/>
      <c r="DF15" s="230"/>
      <c r="DG15" s="230"/>
      <c r="DH15" s="230"/>
      <c r="DI15" s="230"/>
      <c r="DJ15" s="231"/>
      <c r="DK15" s="229" t="str">
        <f>'Question Totals Calcs'!H18</f>
        <v>Week 17(n=40; t=240 [9.6%])</v>
      </c>
      <c r="DL15" s="230"/>
      <c r="DM15" s="230"/>
      <c r="DN15" s="230"/>
      <c r="DO15" s="230"/>
      <c r="DP15" s="230"/>
      <c r="DQ15" s="231"/>
      <c r="DR15" s="229" t="str">
        <f>'Question Totals Calcs'!H19</f>
        <v>Week 18(n=40; t=280 [11.2%])</v>
      </c>
      <c r="DS15" s="230"/>
      <c r="DT15" s="230"/>
      <c r="DU15" s="231"/>
      <c r="DV15" s="232" t="s">
        <v>70</v>
      </c>
      <c r="DW15" s="233"/>
      <c r="DX15" s="233"/>
      <c r="DY15" s="234"/>
      <c r="DZ15" s="240" t="str">
        <f>'Question Totals Calcs'!H20</f>
        <v>Week 19(n=400; t=680 [27.3%])</v>
      </c>
      <c r="EA15" s="241"/>
      <c r="EB15" s="241"/>
      <c r="EC15" s="241"/>
      <c r="ED15" s="241"/>
      <c r="EE15" s="242"/>
      <c r="EF15" s="240" t="str">
        <f>'Question Totals Calcs'!H21</f>
        <v>Week 20(n=0; t=680 [27.3%])</v>
      </c>
      <c r="EG15" s="241"/>
      <c r="EH15" s="241"/>
      <c r="EI15" s="241"/>
      <c r="EJ15" s="241"/>
      <c r="EK15" s="241"/>
      <c r="EL15" s="242"/>
      <c r="EM15" s="240" t="str">
        <f>'Question Totals Calcs'!H22</f>
        <v>Week 21(n=0; t=680 [27.3%])</v>
      </c>
      <c r="EN15" s="241"/>
      <c r="EO15" s="241"/>
      <c r="EP15" s="241"/>
      <c r="EQ15" s="241"/>
      <c r="ER15" s="241"/>
      <c r="ES15" s="242"/>
      <c r="ET15" s="240" t="str">
        <f>'Question Totals Calcs'!H23</f>
        <v>Week 22(n=120; t=800 [32.1%])</v>
      </c>
      <c r="EU15" s="241"/>
      <c r="EV15" s="241"/>
      <c r="EW15" s="241"/>
      <c r="EX15" s="241"/>
      <c r="EY15" s="241"/>
      <c r="EZ15" s="242"/>
      <c r="FA15" s="240" t="str">
        <f>'Question Totals Calcs'!H24</f>
        <v>Week 23(n=120; t=920 [36.9%])</v>
      </c>
      <c r="FB15" s="241"/>
      <c r="FC15" s="241"/>
      <c r="FD15" s="241"/>
      <c r="FE15" s="241"/>
      <c r="FF15" s="241"/>
      <c r="FG15" s="242"/>
      <c r="FH15" s="240" t="str">
        <f>'Question Totals Calcs'!H25</f>
        <v>Week 24(n=120; t=1040 [41.8%])</v>
      </c>
      <c r="FI15" s="241"/>
      <c r="FJ15" s="241"/>
      <c r="FK15" s="241"/>
      <c r="FL15" s="241"/>
      <c r="FM15" s="241"/>
      <c r="FN15" s="242"/>
      <c r="FO15" s="240" t="str">
        <f>'Question Totals Calcs'!H26</f>
        <v>Week 25(n=120; t=1160 [46.6%])</v>
      </c>
      <c r="FP15" s="241"/>
      <c r="FQ15" s="241"/>
      <c r="FR15" s="241"/>
      <c r="FS15" s="241"/>
      <c r="FT15" s="241"/>
      <c r="FU15" s="242"/>
      <c r="FV15" s="240" t="str">
        <f>'Question Totals Calcs'!H27</f>
        <v>Week 26(n=120; t=1280 [51.4%])</v>
      </c>
      <c r="FW15" s="241"/>
      <c r="FX15" s="241"/>
      <c r="FY15" s="241"/>
      <c r="FZ15" s="241"/>
      <c r="GA15" s="241"/>
      <c r="GB15" s="242"/>
      <c r="GC15" s="240" t="str">
        <f>'Question Totals Calcs'!H28</f>
        <v>Week 27(n=120; t=1400 [56.2%])</v>
      </c>
      <c r="GD15" s="241"/>
      <c r="GE15" s="241"/>
      <c r="GF15" s="241"/>
      <c r="GG15" s="241"/>
      <c r="GH15" s="241"/>
      <c r="GI15" s="242"/>
      <c r="GJ15" s="240" t="str">
        <f>'Question Totals Calcs'!H29</f>
        <v>Week 28(n=300; t=1700 [68.2%])</v>
      </c>
      <c r="GK15" s="241"/>
      <c r="GL15" s="241"/>
      <c r="GM15" s="241"/>
      <c r="GN15" s="241"/>
      <c r="GO15" s="241"/>
      <c r="GP15" s="242"/>
      <c r="GQ15" s="240" t="str">
        <f>'Question Totals Calcs'!H30</f>
        <v>Week 29(n=300; t=2000 [80.3%])</v>
      </c>
      <c r="GR15" s="241"/>
      <c r="GS15" s="241"/>
      <c r="GT15" s="241"/>
      <c r="GU15" s="241"/>
      <c r="GV15" s="241"/>
      <c r="GW15" s="242"/>
      <c r="GX15" s="240" t="str">
        <f>'Question Totals Calcs'!H31</f>
        <v>Week 30(n=300; t=2300 [92.3%])</v>
      </c>
      <c r="GY15" s="241"/>
      <c r="GZ15" s="241"/>
      <c r="HA15" s="241"/>
      <c r="HB15" s="241"/>
      <c r="HC15" s="241"/>
      <c r="HD15" s="242"/>
      <c r="HE15" s="201" t="s">
        <v>85</v>
      </c>
      <c r="HF15" s="229" t="str">
        <f>'Question Totals Calcs'!H32</f>
        <v>Week 31(n=300; t=2600 [104.4%])</v>
      </c>
      <c r="HG15" s="230"/>
      <c r="HH15" s="230"/>
      <c r="HI15" s="231"/>
      <c r="HJ15" s="246" t="str">
        <f>'Question Totals Calcs'!H33</f>
        <v>Week 32(n=560; t=3160 [126.9%])</v>
      </c>
      <c r="HK15" s="246"/>
      <c r="HL15" s="246"/>
      <c r="HM15" s="246"/>
      <c r="HN15" s="246"/>
      <c r="HO15" s="246"/>
      <c r="HP15" s="246"/>
      <c r="HQ15" s="246" t="str">
        <f>'Question Totals Calcs'!H34</f>
        <v>Week 33(n=480; t=3640 [146.1%])</v>
      </c>
      <c r="HR15" s="246"/>
      <c r="HS15" s="246"/>
      <c r="HT15" s="246"/>
      <c r="HU15" s="246"/>
      <c r="HV15" s="246"/>
      <c r="HW15" s="246"/>
      <c r="HX15" s="202" t="s">
        <v>96</v>
      </c>
      <c r="HY15" s="246" t="str">
        <f>'Question Totals Calcs'!H35</f>
        <v>Week 34(n=560; t=4200 [168.6%])</v>
      </c>
      <c r="HZ15" s="246"/>
      <c r="IA15" s="246"/>
      <c r="IB15" s="246"/>
      <c r="IC15" s="246"/>
      <c r="ID15" s="246"/>
      <c r="IE15" s="246" t="str">
        <f>'Question Totals Calcs'!H36</f>
        <v>Week 35(n=480; t=4680 [187.9%])</v>
      </c>
      <c r="IF15" s="246"/>
      <c r="IG15" s="246"/>
      <c r="IH15" s="246"/>
      <c r="II15" s="246"/>
      <c r="IJ15" s="246"/>
      <c r="IK15" s="246"/>
      <c r="IL15" s="201" t="s">
        <v>97</v>
      </c>
      <c r="IM15" s="246" t="str">
        <f>'Question Totals Calcs'!H37</f>
        <v>Week 36(n=400; t=5080 [203.9%])</v>
      </c>
      <c r="IN15" s="246"/>
      <c r="IO15" s="246"/>
      <c r="IP15" s="246"/>
      <c r="IQ15" s="246"/>
      <c r="IR15" s="203" t="s">
        <v>98</v>
      </c>
      <c r="IS15" s="56" t="s">
        <v>78</v>
      </c>
    </row>
    <row r="16" spans="1:286" x14ac:dyDescent="0.3">
      <c r="B16" s="68" t="s">
        <v>106</v>
      </c>
      <c r="HJ16" s="243" t="s">
        <v>101</v>
      </c>
      <c r="HK16" s="244"/>
      <c r="HL16" s="244"/>
      <c r="HM16" s="244"/>
      <c r="HN16" s="244"/>
      <c r="HO16" s="244"/>
      <c r="HP16" s="245"/>
      <c r="HQ16" s="243" t="s">
        <v>102</v>
      </c>
      <c r="HR16" s="244"/>
      <c r="HS16" s="244"/>
      <c r="HT16" s="244"/>
      <c r="HU16" s="244"/>
      <c r="HV16" s="244"/>
      <c r="HW16" s="245"/>
      <c r="HX16" s="247" t="s">
        <v>103</v>
      </c>
      <c r="HY16" s="247"/>
      <c r="HZ16" s="247"/>
      <c r="IA16" s="247"/>
      <c r="IB16" s="247"/>
      <c r="IC16" s="247"/>
      <c r="ID16" s="247"/>
      <c r="IE16" s="247" t="s">
        <v>104</v>
      </c>
      <c r="IF16" s="247"/>
      <c r="IG16" s="247"/>
      <c r="IH16" s="247"/>
      <c r="II16" s="247"/>
      <c r="IJ16" s="247"/>
      <c r="IK16" s="247"/>
      <c r="IL16" s="247"/>
      <c r="IM16" s="243" t="s">
        <v>105</v>
      </c>
      <c r="IN16" s="244"/>
      <c r="IO16" s="244"/>
      <c r="IP16" s="244"/>
      <c r="IQ16" s="245"/>
      <c r="IR16" s="59" t="s">
        <v>98</v>
      </c>
      <c r="IS16" s="56" t="s">
        <v>78</v>
      </c>
    </row>
    <row r="17" spans="1:263" x14ac:dyDescent="0.3">
      <c r="B17" s="68" t="s">
        <v>117</v>
      </c>
      <c r="BU17">
        <v>0</v>
      </c>
      <c r="BV17">
        <v>8</v>
      </c>
      <c r="BW17">
        <v>4</v>
      </c>
      <c r="BX17">
        <v>4</v>
      </c>
      <c r="BY17">
        <v>0</v>
      </c>
      <c r="BZ17">
        <v>0</v>
      </c>
      <c r="CA17">
        <v>0</v>
      </c>
      <c r="CB17">
        <v>0</v>
      </c>
      <c r="CC17">
        <v>8</v>
      </c>
      <c r="CD17">
        <v>8</v>
      </c>
      <c r="CE17">
        <v>8</v>
      </c>
      <c r="CF17">
        <v>4</v>
      </c>
      <c r="CG17">
        <v>18</v>
      </c>
      <c r="CH17">
        <v>18</v>
      </c>
      <c r="CI17">
        <v>4</v>
      </c>
      <c r="CJ17">
        <v>4</v>
      </c>
      <c r="CK17">
        <v>4</v>
      </c>
      <c r="CL17">
        <v>4</v>
      </c>
      <c r="CM17">
        <v>4</v>
      </c>
      <c r="CN17">
        <v>0</v>
      </c>
      <c r="CO17">
        <v>10</v>
      </c>
      <c r="CP17">
        <v>0</v>
      </c>
      <c r="CQ17">
        <v>10</v>
      </c>
      <c r="CU17">
        <v>0</v>
      </c>
      <c r="CV17">
        <v>0</v>
      </c>
      <c r="CW17">
        <v>4</v>
      </c>
      <c r="CX17">
        <v>4</v>
      </c>
      <c r="CY17">
        <v>0</v>
      </c>
      <c r="CZ17">
        <v>0</v>
      </c>
      <c r="DA17">
        <v>4</v>
      </c>
      <c r="DB17">
        <v>10</v>
      </c>
      <c r="DC17">
        <v>18</v>
      </c>
      <c r="DD17">
        <v>4</v>
      </c>
      <c r="DE17">
        <v>4</v>
      </c>
      <c r="DF17">
        <v>4</v>
      </c>
      <c r="DG17">
        <v>0</v>
      </c>
      <c r="DH17">
        <v>4</v>
      </c>
      <c r="DI17">
        <v>0</v>
      </c>
      <c r="DJ17">
        <v>0</v>
      </c>
      <c r="DK17">
        <v>8</v>
      </c>
      <c r="DL17">
        <v>4</v>
      </c>
      <c r="DM17">
        <v>0</v>
      </c>
      <c r="DN17">
        <v>10</v>
      </c>
      <c r="DO17">
        <v>0</v>
      </c>
      <c r="DP17">
        <v>20</v>
      </c>
      <c r="DQ17">
        <v>20</v>
      </c>
      <c r="DR17">
        <v>5</v>
      </c>
      <c r="DS17">
        <v>5</v>
      </c>
      <c r="DT17">
        <v>20</v>
      </c>
      <c r="DU17">
        <v>0</v>
      </c>
      <c r="DV17" s="5">
        <v>0</v>
      </c>
      <c r="DW17" s="5">
        <v>6</v>
      </c>
      <c r="DX17" s="5">
        <v>6</v>
      </c>
      <c r="DZ17" s="5">
        <v>35</v>
      </c>
      <c r="EA17" s="5">
        <v>10</v>
      </c>
      <c r="EB17" s="5">
        <v>30</v>
      </c>
      <c r="EC17" s="5">
        <v>40</v>
      </c>
      <c r="ED17" s="5">
        <v>0</v>
      </c>
      <c r="EE17" s="5">
        <v>0</v>
      </c>
      <c r="EF17" s="5">
        <v>0</v>
      </c>
      <c r="EG17" s="58">
        <v>0</v>
      </c>
      <c r="EH17" s="58">
        <v>0</v>
      </c>
      <c r="EI17" s="58">
        <v>0</v>
      </c>
      <c r="EJ17" s="58">
        <v>0</v>
      </c>
      <c r="EK17" s="58">
        <v>0</v>
      </c>
      <c r="EL17" s="58">
        <v>0</v>
      </c>
      <c r="EM17" s="58">
        <v>0</v>
      </c>
      <c r="EN17" s="58">
        <v>0</v>
      </c>
      <c r="EO17" s="58">
        <v>0</v>
      </c>
      <c r="EP17" s="58">
        <v>0</v>
      </c>
      <c r="EQ17" s="58">
        <v>0</v>
      </c>
      <c r="ER17" s="58">
        <v>0</v>
      </c>
      <c r="ES17" s="58">
        <v>0</v>
      </c>
      <c r="ET17" s="5">
        <v>0</v>
      </c>
      <c r="EU17" s="58">
        <v>0</v>
      </c>
      <c r="EV17" s="58">
        <v>10</v>
      </c>
      <c r="HJ17" s="74"/>
      <c r="HK17" s="74"/>
      <c r="HL17" s="74"/>
      <c r="HM17" s="74"/>
      <c r="HN17" s="74"/>
      <c r="HO17" s="74"/>
      <c r="HP17" s="74"/>
      <c r="HQ17" s="74"/>
      <c r="HR17" s="74"/>
      <c r="HS17" s="74"/>
      <c r="HT17" s="74"/>
      <c r="HU17" s="74"/>
      <c r="HV17" s="74"/>
      <c r="HW17" s="74"/>
      <c r="HX17" s="74"/>
      <c r="HY17" s="74"/>
      <c r="HZ17" s="74"/>
      <c r="IA17" s="74"/>
      <c r="IB17" s="74"/>
      <c r="IC17" s="74"/>
      <c r="ID17" s="74"/>
      <c r="IE17" s="74"/>
      <c r="IF17" s="74"/>
      <c r="IG17" s="74"/>
      <c r="IH17" s="74"/>
      <c r="II17" s="74"/>
      <c r="IJ17" s="74"/>
      <c r="IK17" s="74"/>
      <c r="IL17" s="74"/>
      <c r="IM17" s="74"/>
      <c r="IN17" s="74"/>
      <c r="IO17" s="74"/>
      <c r="IP17" s="74"/>
      <c r="IQ17" s="74"/>
      <c r="IR17" s="75"/>
      <c r="IS17" s="56"/>
    </row>
    <row r="18" spans="1:263" x14ac:dyDescent="0.3">
      <c r="B18" s="68" t="s">
        <v>118</v>
      </c>
      <c r="BU18" s="77">
        <f>SUM(BU17:CA17)</f>
        <v>16</v>
      </c>
      <c r="CA18" s="76">
        <f>SUM(BU17:CA17)</f>
        <v>16</v>
      </c>
      <c r="CB18" s="77">
        <f>SUM(CB17:CH17)</f>
        <v>64</v>
      </c>
      <c r="CH18" s="76">
        <f>SUM(BU17:CH17)</f>
        <v>80</v>
      </c>
      <c r="CI18" s="77">
        <f>SUM(CI17:CO17)</f>
        <v>30</v>
      </c>
      <c r="CO18" s="76">
        <f>SUM(BU17:CO17)</f>
        <v>110</v>
      </c>
      <c r="CP18" s="77">
        <f>SUM(CP17:CV17)</f>
        <v>10</v>
      </c>
      <c r="CV18" s="76">
        <f>SUM(BU17:CV17)</f>
        <v>120</v>
      </c>
      <c r="CW18" s="77">
        <f>SUM(CW17:DC17)</f>
        <v>40</v>
      </c>
      <c r="DC18" s="76">
        <f>SUM(BU17:DC17)</f>
        <v>160</v>
      </c>
      <c r="DD18" s="77">
        <f>SUM(DD17:DJ17)</f>
        <v>16</v>
      </c>
      <c r="DJ18" s="76">
        <f>SUM(BU17:DJ17)</f>
        <v>176</v>
      </c>
      <c r="DK18" s="77">
        <f>SUM(DK17:DQ17)</f>
        <v>62</v>
      </c>
      <c r="DP18">
        <v>20</v>
      </c>
      <c r="DQ18" s="76">
        <f>SUM(BU17:DQ17)</f>
        <v>238</v>
      </c>
      <c r="DR18" s="77">
        <f>SUM(DR17:DV17)</f>
        <v>30</v>
      </c>
      <c r="DV18" s="76">
        <f>SUM(BU17:DY17)</f>
        <v>280</v>
      </c>
      <c r="DZ18" s="77">
        <f>SUM(DZ17:EF17)</f>
        <v>115</v>
      </c>
      <c r="EF18" s="76">
        <f>SUM(BU17:EF17)</f>
        <v>395</v>
      </c>
      <c r="HJ18" s="74"/>
      <c r="HK18" s="74"/>
      <c r="HL18" s="74"/>
      <c r="HM18" s="74"/>
      <c r="HN18" s="74"/>
      <c r="HO18" s="74"/>
      <c r="HP18" s="74"/>
      <c r="HQ18" s="74"/>
      <c r="HR18" s="74"/>
      <c r="HS18" s="74"/>
      <c r="HT18" s="74"/>
      <c r="HU18" s="74"/>
      <c r="HV18" s="74"/>
      <c r="HW18" s="74"/>
      <c r="HX18" s="74"/>
      <c r="HY18" s="74"/>
      <c r="HZ18" s="74"/>
      <c r="IA18" s="74"/>
      <c r="IB18" s="74"/>
      <c r="IC18" s="74"/>
      <c r="ID18" s="74"/>
      <c r="IE18" s="74"/>
      <c r="IF18" s="74"/>
      <c r="IG18" s="74"/>
      <c r="IH18" s="74"/>
      <c r="II18" s="74"/>
      <c r="IJ18" s="74"/>
      <c r="IK18" s="74"/>
      <c r="IL18" s="74"/>
      <c r="IM18" s="74"/>
      <c r="IN18" s="74"/>
      <c r="IO18" s="74"/>
      <c r="IP18" s="74"/>
      <c r="IQ18" s="74"/>
      <c r="IR18" s="75"/>
      <c r="IS18" s="56"/>
    </row>
    <row r="19" spans="1:263" x14ac:dyDescent="0.3">
      <c r="A19" s="69" t="s">
        <v>108</v>
      </c>
      <c r="B19" s="3"/>
      <c r="FX19" s="71" t="s">
        <v>791</v>
      </c>
      <c r="IU19" s="219" t="s">
        <v>108</v>
      </c>
      <c r="IV19" s="219"/>
      <c r="IW19" s="219"/>
      <c r="IX19" s="219"/>
      <c r="IY19" s="219"/>
      <c r="IZ19" s="219"/>
      <c r="JA19" s="219"/>
      <c r="JB19" s="219"/>
      <c r="JC19" s="219"/>
    </row>
  </sheetData>
  <mergeCells count="51">
    <mergeCell ref="IM16:IQ16"/>
    <mergeCell ref="IE16:IL16"/>
    <mergeCell ref="HY15:ID15"/>
    <mergeCell ref="IE15:IK15"/>
    <mergeCell ref="IM15:IQ15"/>
    <mergeCell ref="HX16:ID16"/>
    <mergeCell ref="GX15:HD15"/>
    <mergeCell ref="HF15:HI15"/>
    <mergeCell ref="HJ16:HP16"/>
    <mergeCell ref="HQ16:HW16"/>
    <mergeCell ref="HJ15:HP15"/>
    <mergeCell ref="HQ15:HW15"/>
    <mergeCell ref="DK15:DQ15"/>
    <mergeCell ref="DR15:DU15"/>
    <mergeCell ref="DZ15:EE15"/>
    <mergeCell ref="GQ15:GW15"/>
    <mergeCell ref="FO15:FU15"/>
    <mergeCell ref="FV15:GB15"/>
    <mergeCell ref="GC15:GI15"/>
    <mergeCell ref="GJ15:GP15"/>
    <mergeCell ref="EF15:EL15"/>
    <mergeCell ref="EM15:ES15"/>
    <mergeCell ref="ET15:EZ15"/>
    <mergeCell ref="FA15:FG15"/>
    <mergeCell ref="FH15:FN15"/>
    <mergeCell ref="DV3:EF3"/>
    <mergeCell ref="EG6:EU6"/>
    <mergeCell ref="IU6:JA6"/>
    <mergeCell ref="EI7:EJ7"/>
    <mergeCell ref="EP7:EQ7"/>
    <mergeCell ref="EW7:EX7"/>
    <mergeCell ref="GK7:GM7"/>
    <mergeCell ref="GR7:GT7"/>
    <mergeCell ref="GY7:HA7"/>
    <mergeCell ref="HF7:HH7"/>
    <mergeCell ref="IU19:JC19"/>
    <mergeCell ref="C6:AI6"/>
    <mergeCell ref="AL6:BD6"/>
    <mergeCell ref="BG6:BY6"/>
    <mergeCell ref="CB6:CF6"/>
    <mergeCell ref="FM6:GG6"/>
    <mergeCell ref="IN10:IT10"/>
    <mergeCell ref="DO6:DU6"/>
    <mergeCell ref="BU15:CA15"/>
    <mergeCell ref="DV15:DY15"/>
    <mergeCell ref="CB15:CH15"/>
    <mergeCell ref="CI15:CO15"/>
    <mergeCell ref="CR15:CU15"/>
    <mergeCell ref="CP15:CQ15"/>
    <mergeCell ref="CW15:DC15"/>
    <mergeCell ref="DD15:DJ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workbookViewId="0">
      <selection activeCell="D37" sqref="D37"/>
    </sheetView>
  </sheetViews>
  <sheetFormatPr defaultRowHeight="14.4" x14ac:dyDescent="0.3"/>
  <cols>
    <col min="1" max="1" width="5.5546875" bestFit="1" customWidth="1"/>
    <col min="2" max="2" width="14.44140625" bestFit="1" customWidth="1"/>
    <col min="3" max="3" width="9.88671875" bestFit="1" customWidth="1"/>
    <col min="4" max="4" width="13.88671875" bestFit="1" customWidth="1"/>
    <col min="5" max="5" width="11.77734375" bestFit="1" customWidth="1"/>
    <col min="6" max="6" width="18.21875" style="60" bestFit="1" customWidth="1"/>
    <col min="7" max="8" width="29.109375" bestFit="1" customWidth="1"/>
  </cols>
  <sheetData>
    <row r="1" spans="1:8" x14ac:dyDescent="0.3">
      <c r="A1" s="62" t="s">
        <v>80</v>
      </c>
      <c r="B1" s="62" t="s">
        <v>81</v>
      </c>
      <c r="C1" s="62" t="s">
        <v>82</v>
      </c>
      <c r="D1" s="62" t="s">
        <v>83</v>
      </c>
      <c r="E1" s="62" t="s">
        <v>84</v>
      </c>
      <c r="F1" s="63" t="s">
        <v>95</v>
      </c>
      <c r="G1" s="62" t="s">
        <v>99</v>
      </c>
      <c r="H1" s="62" t="s">
        <v>100</v>
      </c>
    </row>
    <row r="2" spans="1:8" x14ac:dyDescent="0.3">
      <c r="A2">
        <v>1</v>
      </c>
      <c r="B2">
        <v>0</v>
      </c>
      <c r="C2">
        <f>SUM($B$2:B2)</f>
        <v>0</v>
      </c>
      <c r="D2">
        <v>2491</v>
      </c>
      <c r="E2">
        <f>C2 / D2</f>
        <v>0</v>
      </c>
      <c r="F2" s="60">
        <f>E2</f>
        <v>0</v>
      </c>
      <c r="G2" t="str">
        <f>"Week " &amp; A2 &amp; "(n=" &amp; B2 &amp; "; t=" &amp; C2 &amp; " [" &amp; ROUND(F2 * 100,1) &amp;"%])"</f>
        <v>Week 1(n=0; t=0 [0%])</v>
      </c>
      <c r="H2" t="s">
        <v>119</v>
      </c>
    </row>
    <row r="3" spans="1:8" x14ac:dyDescent="0.3">
      <c r="A3">
        <v>2</v>
      </c>
      <c r="B3">
        <v>0</v>
      </c>
      <c r="C3">
        <f>SUM($B$2:B3)</f>
        <v>0</v>
      </c>
      <c r="D3">
        <v>2491</v>
      </c>
      <c r="E3">
        <f t="shared" ref="E3:E37" si="0">C3 / D3</f>
        <v>0</v>
      </c>
      <c r="F3" s="60">
        <f t="shared" ref="F3:F37" si="1">E3</f>
        <v>0</v>
      </c>
      <c r="G3" t="str">
        <f t="shared" ref="G3:G37" si="2">"Week " &amp; A3 &amp; "(n=" &amp; B3 &amp; "; t=" &amp; C3 &amp; " [" &amp; ROUND(F3 * 100,1) &amp;"%])"</f>
        <v>Week 2(n=0; t=0 [0%])</v>
      </c>
      <c r="H3" t="s">
        <v>120</v>
      </c>
    </row>
    <row r="4" spans="1:8" x14ac:dyDescent="0.3">
      <c r="A4">
        <v>3</v>
      </c>
      <c r="B4">
        <v>0</v>
      </c>
      <c r="C4">
        <f>SUM($B$2:B4)</f>
        <v>0</v>
      </c>
      <c r="D4">
        <v>2491</v>
      </c>
      <c r="E4">
        <f t="shared" si="0"/>
        <v>0</v>
      </c>
      <c r="F4" s="60">
        <f t="shared" si="1"/>
        <v>0</v>
      </c>
      <c r="G4" t="str">
        <f t="shared" si="2"/>
        <v>Week 3(n=0; t=0 [0%])</v>
      </c>
      <c r="H4" t="s">
        <v>121</v>
      </c>
    </row>
    <row r="5" spans="1:8" x14ac:dyDescent="0.3">
      <c r="A5">
        <v>4</v>
      </c>
      <c r="B5">
        <v>0</v>
      </c>
      <c r="C5">
        <f>SUM($B$2:B5)</f>
        <v>0</v>
      </c>
      <c r="D5">
        <v>2491</v>
      </c>
      <c r="E5">
        <f t="shared" si="0"/>
        <v>0</v>
      </c>
      <c r="F5" s="60">
        <f t="shared" si="1"/>
        <v>0</v>
      </c>
      <c r="G5" t="str">
        <f t="shared" si="2"/>
        <v>Week 4(n=0; t=0 [0%])</v>
      </c>
      <c r="H5" t="s">
        <v>122</v>
      </c>
    </row>
    <row r="6" spans="1:8" x14ac:dyDescent="0.3">
      <c r="A6">
        <v>5</v>
      </c>
      <c r="B6">
        <v>0</v>
      </c>
      <c r="C6">
        <f>SUM($B$2:B6)</f>
        <v>0</v>
      </c>
      <c r="D6">
        <v>2491</v>
      </c>
      <c r="E6">
        <f t="shared" si="0"/>
        <v>0</v>
      </c>
      <c r="F6" s="60">
        <f t="shared" si="1"/>
        <v>0</v>
      </c>
      <c r="G6" t="str">
        <f t="shared" si="2"/>
        <v>Week 5(n=0; t=0 [0%])</v>
      </c>
      <c r="H6" t="s">
        <v>123</v>
      </c>
    </row>
    <row r="7" spans="1:8" x14ac:dyDescent="0.3">
      <c r="A7">
        <v>6</v>
      </c>
      <c r="B7">
        <v>0</v>
      </c>
      <c r="C7">
        <f>SUM($B$2:B7)</f>
        <v>0</v>
      </c>
      <c r="D7">
        <v>2491</v>
      </c>
      <c r="E7">
        <f t="shared" si="0"/>
        <v>0</v>
      </c>
      <c r="F7" s="60">
        <f t="shared" si="1"/>
        <v>0</v>
      </c>
      <c r="G7" t="str">
        <f t="shared" si="2"/>
        <v>Week 6(n=0; t=0 [0%])</v>
      </c>
      <c r="H7" t="s">
        <v>124</v>
      </c>
    </row>
    <row r="8" spans="1:8" x14ac:dyDescent="0.3">
      <c r="A8">
        <v>7</v>
      </c>
      <c r="B8">
        <v>0</v>
      </c>
      <c r="C8">
        <f>SUM($B$2:B8)</f>
        <v>0</v>
      </c>
      <c r="D8">
        <v>2491</v>
      </c>
      <c r="E8">
        <f t="shared" si="0"/>
        <v>0</v>
      </c>
      <c r="F8" s="60">
        <f t="shared" si="1"/>
        <v>0</v>
      </c>
      <c r="G8" t="str">
        <f t="shared" si="2"/>
        <v>Week 7(n=0; t=0 [0%])</v>
      </c>
      <c r="H8" t="s">
        <v>125</v>
      </c>
    </row>
    <row r="9" spans="1:8" x14ac:dyDescent="0.3">
      <c r="A9">
        <v>8</v>
      </c>
      <c r="B9">
        <v>0</v>
      </c>
      <c r="C9">
        <f>SUM($B$2:B9)</f>
        <v>0</v>
      </c>
      <c r="D9">
        <v>2491</v>
      </c>
      <c r="E9">
        <f t="shared" si="0"/>
        <v>0</v>
      </c>
      <c r="F9" s="60">
        <f t="shared" si="1"/>
        <v>0</v>
      </c>
      <c r="G9" t="str">
        <f t="shared" si="2"/>
        <v>Week 8(n=0; t=0 [0%])</v>
      </c>
      <c r="H9" t="s">
        <v>126</v>
      </c>
    </row>
    <row r="10" spans="1:8" x14ac:dyDescent="0.3">
      <c r="A10">
        <v>9</v>
      </c>
      <c r="B10">
        <v>0</v>
      </c>
      <c r="C10">
        <f>SUM($B$2:B10)</f>
        <v>0</v>
      </c>
      <c r="D10">
        <v>2491</v>
      </c>
      <c r="E10">
        <f t="shared" si="0"/>
        <v>0</v>
      </c>
      <c r="F10" s="60">
        <f t="shared" si="1"/>
        <v>0</v>
      </c>
      <c r="G10" t="str">
        <f t="shared" si="2"/>
        <v>Week 9(n=0; t=0 [0%])</v>
      </c>
      <c r="H10" t="s">
        <v>127</v>
      </c>
    </row>
    <row r="11" spans="1:8" x14ac:dyDescent="0.3">
      <c r="A11">
        <v>10</v>
      </c>
      <c r="B11">
        <v>0</v>
      </c>
      <c r="C11">
        <f>SUM($B$2:B11)</f>
        <v>0</v>
      </c>
      <c r="D11">
        <v>2491</v>
      </c>
      <c r="E11">
        <f t="shared" si="0"/>
        <v>0</v>
      </c>
      <c r="F11" s="60">
        <f t="shared" si="1"/>
        <v>0</v>
      </c>
      <c r="G11" t="str">
        <f t="shared" si="2"/>
        <v>Week 10(n=0; t=0 [0%])</v>
      </c>
      <c r="H11" t="s">
        <v>128</v>
      </c>
    </row>
    <row r="12" spans="1:8" x14ac:dyDescent="0.3">
      <c r="A12">
        <v>11</v>
      </c>
      <c r="B12">
        <v>40</v>
      </c>
      <c r="C12">
        <f>SUM($B$2:B12)</f>
        <v>40</v>
      </c>
      <c r="D12">
        <v>2491</v>
      </c>
      <c r="E12">
        <f t="shared" si="0"/>
        <v>1.6057808109193095E-2</v>
      </c>
      <c r="F12" s="60">
        <f t="shared" si="1"/>
        <v>1.6057808109193095E-2</v>
      </c>
      <c r="G12" t="str">
        <f t="shared" si="2"/>
        <v>Week 11(n=40; t=40 [1.6%])</v>
      </c>
      <c r="H12" t="s">
        <v>129</v>
      </c>
    </row>
    <row r="13" spans="1:8" x14ac:dyDescent="0.3">
      <c r="A13">
        <v>12</v>
      </c>
      <c r="B13">
        <v>40</v>
      </c>
      <c r="C13">
        <f>SUM($B$2:B13)</f>
        <v>80</v>
      </c>
      <c r="D13">
        <v>2491</v>
      </c>
      <c r="E13">
        <f t="shared" si="0"/>
        <v>3.2115616218386191E-2</v>
      </c>
      <c r="F13" s="60">
        <f t="shared" si="1"/>
        <v>3.2115616218386191E-2</v>
      </c>
      <c r="G13" t="str">
        <f t="shared" si="2"/>
        <v>Week 12(n=40; t=80 [3.2%])</v>
      </c>
      <c r="H13" t="s">
        <v>130</v>
      </c>
    </row>
    <row r="14" spans="1:8" x14ac:dyDescent="0.3">
      <c r="A14">
        <v>13</v>
      </c>
      <c r="B14">
        <v>40</v>
      </c>
      <c r="C14">
        <f>SUM($B$2:B14)</f>
        <v>120</v>
      </c>
      <c r="D14">
        <v>2491</v>
      </c>
      <c r="E14">
        <f t="shared" si="0"/>
        <v>4.8173424327579283E-2</v>
      </c>
      <c r="F14" s="60">
        <f t="shared" si="1"/>
        <v>4.8173424327579283E-2</v>
      </c>
      <c r="G14" t="str">
        <f t="shared" si="2"/>
        <v>Week 13(n=40; t=120 [4.8%])</v>
      </c>
      <c r="H14" t="s">
        <v>131</v>
      </c>
    </row>
    <row r="15" spans="1:8" s="5" customFormat="1" x14ac:dyDescent="0.3">
      <c r="A15" s="5">
        <v>14</v>
      </c>
      <c r="B15" s="5">
        <v>0</v>
      </c>
      <c r="C15" s="5">
        <f>SUM($B$2:B15)</f>
        <v>120</v>
      </c>
      <c r="D15">
        <v>2491</v>
      </c>
      <c r="E15" s="5">
        <f t="shared" si="0"/>
        <v>4.8173424327579283E-2</v>
      </c>
      <c r="F15" s="61">
        <f t="shared" si="1"/>
        <v>4.8173424327579283E-2</v>
      </c>
      <c r="G15" s="5" t="str">
        <f t="shared" si="2"/>
        <v>Week 14(n=0; t=120 [4.8%])</v>
      </c>
      <c r="H15" s="5" t="s">
        <v>132</v>
      </c>
    </row>
    <row r="16" spans="1:8" x14ac:dyDescent="0.3">
      <c r="A16">
        <v>15</v>
      </c>
      <c r="B16">
        <v>40</v>
      </c>
      <c r="C16">
        <f>SUM($B$2:B16)</f>
        <v>160</v>
      </c>
      <c r="D16">
        <v>2491</v>
      </c>
      <c r="E16">
        <f t="shared" si="0"/>
        <v>6.4231232436772381E-2</v>
      </c>
      <c r="F16" s="60">
        <f t="shared" si="1"/>
        <v>6.4231232436772381E-2</v>
      </c>
      <c r="G16" t="str">
        <f t="shared" si="2"/>
        <v>Week 15(n=40; t=160 [6.4%])</v>
      </c>
      <c r="H16" t="s">
        <v>133</v>
      </c>
    </row>
    <row r="17" spans="1:8" x14ac:dyDescent="0.3">
      <c r="A17">
        <v>16</v>
      </c>
      <c r="B17">
        <v>40</v>
      </c>
      <c r="C17">
        <f>SUM($B$2:B17)</f>
        <v>200</v>
      </c>
      <c r="D17">
        <v>2491</v>
      </c>
      <c r="E17">
        <f t="shared" si="0"/>
        <v>8.0289040545965473E-2</v>
      </c>
      <c r="F17" s="60">
        <f t="shared" si="1"/>
        <v>8.0289040545965473E-2</v>
      </c>
      <c r="G17" t="str">
        <f t="shared" si="2"/>
        <v>Week 16(n=40; t=200 [8%])</v>
      </c>
      <c r="H17" t="s">
        <v>134</v>
      </c>
    </row>
    <row r="18" spans="1:8" x14ac:dyDescent="0.3">
      <c r="A18">
        <v>17</v>
      </c>
      <c r="B18">
        <v>40</v>
      </c>
      <c r="C18">
        <f>SUM($B$2:B18)</f>
        <v>240</v>
      </c>
      <c r="D18">
        <v>2491</v>
      </c>
      <c r="E18">
        <f t="shared" si="0"/>
        <v>9.6346848655158565E-2</v>
      </c>
      <c r="F18" s="60">
        <f t="shared" si="1"/>
        <v>9.6346848655158565E-2</v>
      </c>
      <c r="G18" t="str">
        <f t="shared" si="2"/>
        <v>Week 17(n=40; t=240 [9.6%])</v>
      </c>
      <c r="H18" t="s">
        <v>135</v>
      </c>
    </row>
    <row r="19" spans="1:8" x14ac:dyDescent="0.3">
      <c r="A19">
        <v>18</v>
      </c>
      <c r="B19">
        <v>40</v>
      </c>
      <c r="C19">
        <f>SUM($B$2:B19)</f>
        <v>280</v>
      </c>
      <c r="D19">
        <v>2491</v>
      </c>
      <c r="E19">
        <f t="shared" si="0"/>
        <v>0.11240465676435167</v>
      </c>
      <c r="F19" s="60">
        <f t="shared" si="1"/>
        <v>0.11240465676435167</v>
      </c>
      <c r="G19" t="str">
        <f t="shared" si="2"/>
        <v>Week 18(n=40; t=280 [11.2%])</v>
      </c>
      <c r="H19" t="s">
        <v>136</v>
      </c>
    </row>
    <row r="20" spans="1:8" s="5" customFormat="1" x14ac:dyDescent="0.3">
      <c r="A20" s="5">
        <v>19</v>
      </c>
      <c r="B20" s="5">
        <v>125</v>
      </c>
      <c r="C20" s="5">
        <f>SUM($B$2:B20)</f>
        <v>405</v>
      </c>
      <c r="D20">
        <v>2491</v>
      </c>
      <c r="E20" s="5">
        <f t="shared" si="0"/>
        <v>0.16258530710558008</v>
      </c>
      <c r="F20" s="61">
        <f t="shared" si="1"/>
        <v>0.16258530710558008</v>
      </c>
      <c r="G20" s="5" t="str">
        <f t="shared" si="2"/>
        <v>Week 19(n=125; t=405 [16.3%])</v>
      </c>
      <c r="H20" s="5" t="s">
        <v>137</v>
      </c>
    </row>
    <row r="21" spans="1:8" x14ac:dyDescent="0.3">
      <c r="A21">
        <v>20</v>
      </c>
      <c r="B21">
        <v>0</v>
      </c>
      <c r="C21">
        <f>SUM($B$2:B21)</f>
        <v>405</v>
      </c>
      <c r="D21">
        <v>2491</v>
      </c>
      <c r="E21">
        <f t="shared" si="0"/>
        <v>0.16258530710558008</v>
      </c>
      <c r="F21" s="60">
        <f t="shared" si="1"/>
        <v>0.16258530710558008</v>
      </c>
      <c r="G21" t="str">
        <f t="shared" si="2"/>
        <v>Week 20(n=0; t=405 [16.3%])</v>
      </c>
      <c r="H21" t="s">
        <v>138</v>
      </c>
    </row>
    <row r="22" spans="1:8" x14ac:dyDescent="0.3">
      <c r="A22">
        <v>21</v>
      </c>
      <c r="B22">
        <v>0</v>
      </c>
      <c r="C22">
        <f>SUM($B$2:B22)</f>
        <v>405</v>
      </c>
      <c r="D22">
        <v>2491</v>
      </c>
      <c r="E22">
        <f t="shared" si="0"/>
        <v>0.16258530710558008</v>
      </c>
      <c r="F22" s="60">
        <f t="shared" si="1"/>
        <v>0.16258530710558008</v>
      </c>
      <c r="G22" t="str">
        <f t="shared" si="2"/>
        <v>Week 21(n=0; t=405 [16.3%])</v>
      </c>
      <c r="H22" t="s">
        <v>139</v>
      </c>
    </row>
    <row r="23" spans="1:8" x14ac:dyDescent="0.3">
      <c r="A23">
        <v>22</v>
      </c>
      <c r="B23">
        <v>120</v>
      </c>
      <c r="C23">
        <f>SUM($B$2:B23)</f>
        <v>525</v>
      </c>
      <c r="D23">
        <v>2491</v>
      </c>
      <c r="E23">
        <f t="shared" si="0"/>
        <v>0.21075873143315937</v>
      </c>
      <c r="F23" s="60">
        <f t="shared" si="1"/>
        <v>0.21075873143315937</v>
      </c>
      <c r="G23" t="str">
        <f t="shared" si="2"/>
        <v>Week 22(n=120; t=525 [21.1%])</v>
      </c>
      <c r="H23" t="s">
        <v>140</v>
      </c>
    </row>
    <row r="24" spans="1:8" x14ac:dyDescent="0.3">
      <c r="A24">
        <v>23</v>
      </c>
      <c r="B24">
        <v>120</v>
      </c>
      <c r="C24">
        <f>SUM($B$2:B24)</f>
        <v>645</v>
      </c>
      <c r="D24">
        <v>2491</v>
      </c>
      <c r="E24">
        <f t="shared" si="0"/>
        <v>0.25893215576073864</v>
      </c>
      <c r="F24" s="60">
        <f t="shared" si="1"/>
        <v>0.25893215576073864</v>
      </c>
      <c r="G24" t="str">
        <f t="shared" si="2"/>
        <v>Week 23(n=120; t=645 [25.9%])</v>
      </c>
      <c r="H24" t="s">
        <v>141</v>
      </c>
    </row>
    <row r="25" spans="1:8" x14ac:dyDescent="0.3">
      <c r="A25">
        <v>24</v>
      </c>
      <c r="B25">
        <v>120</v>
      </c>
      <c r="C25">
        <f>SUM($B$2:B25)</f>
        <v>765</v>
      </c>
      <c r="D25">
        <v>2491</v>
      </c>
      <c r="E25">
        <f t="shared" si="0"/>
        <v>0.30710558008831795</v>
      </c>
      <c r="F25" s="60">
        <f t="shared" si="1"/>
        <v>0.30710558008831795</v>
      </c>
      <c r="G25" t="str">
        <f t="shared" si="2"/>
        <v>Week 24(n=120; t=765 [30.7%])</v>
      </c>
      <c r="H25" t="s">
        <v>142</v>
      </c>
    </row>
    <row r="26" spans="1:8" x14ac:dyDescent="0.3">
      <c r="A26">
        <v>25</v>
      </c>
      <c r="B26">
        <v>120</v>
      </c>
      <c r="C26">
        <f>SUM($B$2:B26)</f>
        <v>885</v>
      </c>
      <c r="D26">
        <v>2491</v>
      </c>
      <c r="E26">
        <f t="shared" si="0"/>
        <v>0.35527900441589721</v>
      </c>
      <c r="F26" s="60">
        <f t="shared" si="1"/>
        <v>0.35527900441589721</v>
      </c>
      <c r="G26" t="str">
        <f t="shared" si="2"/>
        <v>Week 25(n=120; t=885 [35.5%])</v>
      </c>
      <c r="H26" t="s">
        <v>143</v>
      </c>
    </row>
    <row r="27" spans="1:8" x14ac:dyDescent="0.3">
      <c r="A27">
        <v>26</v>
      </c>
      <c r="B27">
        <v>120</v>
      </c>
      <c r="C27">
        <f>SUM($B$2:B27)</f>
        <v>1005</v>
      </c>
      <c r="D27">
        <v>2491</v>
      </c>
      <c r="E27">
        <f t="shared" si="0"/>
        <v>0.40345242874347653</v>
      </c>
      <c r="F27" s="60">
        <f t="shared" si="1"/>
        <v>0.40345242874347653</v>
      </c>
      <c r="G27" t="str">
        <f t="shared" si="2"/>
        <v>Week 26(n=120; t=1005 [40.3%])</v>
      </c>
      <c r="H27" t="s">
        <v>144</v>
      </c>
    </row>
    <row r="28" spans="1:8" x14ac:dyDescent="0.3">
      <c r="A28">
        <v>27</v>
      </c>
      <c r="B28">
        <v>120</v>
      </c>
      <c r="C28">
        <f>SUM($B$2:B28)</f>
        <v>1125</v>
      </c>
      <c r="D28">
        <v>2491</v>
      </c>
      <c r="E28">
        <f t="shared" si="0"/>
        <v>0.45162585307105579</v>
      </c>
      <c r="F28" s="60">
        <f t="shared" si="1"/>
        <v>0.45162585307105579</v>
      </c>
      <c r="G28" t="str">
        <f t="shared" si="2"/>
        <v>Week 27(n=120; t=1125 [45.2%])</v>
      </c>
      <c r="H28" t="s">
        <v>145</v>
      </c>
    </row>
    <row r="29" spans="1:8" s="5" customFormat="1" x14ac:dyDescent="0.3">
      <c r="A29" s="5">
        <v>28</v>
      </c>
      <c r="B29" s="5">
        <v>300</v>
      </c>
      <c r="C29" s="5">
        <f>SUM($B$2:B29)</f>
        <v>1425</v>
      </c>
      <c r="D29">
        <v>2491</v>
      </c>
      <c r="E29" s="5">
        <f t="shared" si="0"/>
        <v>0.57205941389000403</v>
      </c>
      <c r="F29" s="61">
        <f t="shared" si="1"/>
        <v>0.57205941389000403</v>
      </c>
      <c r="G29" s="5" t="str">
        <f t="shared" si="2"/>
        <v>Week 28(n=300; t=1425 [57.2%])</v>
      </c>
      <c r="H29" s="5" t="s">
        <v>146</v>
      </c>
    </row>
    <row r="30" spans="1:8" x14ac:dyDescent="0.3">
      <c r="A30">
        <v>29</v>
      </c>
      <c r="B30">
        <v>300</v>
      </c>
      <c r="C30">
        <f>SUM($B$2:B30)</f>
        <v>1725</v>
      </c>
      <c r="D30">
        <v>2491</v>
      </c>
      <c r="E30">
        <f t="shared" si="0"/>
        <v>0.69249297470895221</v>
      </c>
      <c r="F30" s="60">
        <f t="shared" si="1"/>
        <v>0.69249297470895221</v>
      </c>
      <c r="G30" t="str">
        <f t="shared" si="2"/>
        <v>Week 29(n=300; t=1725 [69.2%])</v>
      </c>
      <c r="H30" t="s">
        <v>147</v>
      </c>
    </row>
    <row r="31" spans="1:8" x14ac:dyDescent="0.3">
      <c r="A31">
        <v>30</v>
      </c>
      <c r="B31">
        <v>300</v>
      </c>
      <c r="C31">
        <f>SUM($B$2:B31)</f>
        <v>2025</v>
      </c>
      <c r="D31">
        <v>2491</v>
      </c>
      <c r="E31">
        <f t="shared" si="0"/>
        <v>0.8129265355279004</v>
      </c>
      <c r="F31" s="60">
        <f t="shared" si="1"/>
        <v>0.8129265355279004</v>
      </c>
      <c r="G31" t="str">
        <f t="shared" si="2"/>
        <v>Week 30(n=300; t=2025 [81.3%])</v>
      </c>
      <c r="H31" t="s">
        <v>148</v>
      </c>
    </row>
    <row r="32" spans="1:8" s="5" customFormat="1" x14ac:dyDescent="0.3">
      <c r="A32" s="5">
        <v>31</v>
      </c>
      <c r="B32" s="5">
        <v>300</v>
      </c>
      <c r="C32" s="5">
        <f>SUM($B$2:B32)</f>
        <v>2325</v>
      </c>
      <c r="D32">
        <v>2491</v>
      </c>
      <c r="E32" s="5">
        <f t="shared" si="0"/>
        <v>0.93336009634684869</v>
      </c>
      <c r="F32" s="61">
        <f t="shared" si="1"/>
        <v>0.93336009634684869</v>
      </c>
      <c r="G32" s="5" t="str">
        <f t="shared" si="2"/>
        <v>Week 31(n=300; t=2325 [93.3%])</v>
      </c>
      <c r="H32" s="5" t="s">
        <v>149</v>
      </c>
    </row>
    <row r="33" spans="1:8" x14ac:dyDescent="0.3">
      <c r="A33">
        <v>32</v>
      </c>
      <c r="B33">
        <v>560</v>
      </c>
      <c r="C33">
        <f>SUM($B$2:B33)</f>
        <v>2885</v>
      </c>
      <c r="D33">
        <v>2491</v>
      </c>
      <c r="E33">
        <f t="shared" si="0"/>
        <v>1.1581694098755519</v>
      </c>
      <c r="F33" s="60">
        <f t="shared" si="1"/>
        <v>1.1581694098755519</v>
      </c>
      <c r="G33" t="str">
        <f t="shared" si="2"/>
        <v>Week 32(n=560; t=2885 [115.8%])</v>
      </c>
      <c r="H33" t="s">
        <v>150</v>
      </c>
    </row>
    <row r="34" spans="1:8" x14ac:dyDescent="0.3">
      <c r="A34">
        <v>33</v>
      </c>
      <c r="B34">
        <v>480</v>
      </c>
      <c r="C34">
        <f>SUM($B$2:B34)</f>
        <v>3365</v>
      </c>
      <c r="D34">
        <v>2491</v>
      </c>
      <c r="E34">
        <f t="shared" si="0"/>
        <v>1.3508631071858692</v>
      </c>
      <c r="F34" s="60">
        <f t="shared" si="1"/>
        <v>1.3508631071858692</v>
      </c>
      <c r="G34" t="str">
        <f t="shared" si="2"/>
        <v>Week 33(n=480; t=3365 [135.1%])</v>
      </c>
      <c r="H34" t="s">
        <v>151</v>
      </c>
    </row>
    <row r="35" spans="1:8" x14ac:dyDescent="0.3">
      <c r="A35">
        <v>34</v>
      </c>
      <c r="B35">
        <v>560</v>
      </c>
      <c r="C35">
        <f>SUM($B$2:B35)</f>
        <v>3925</v>
      </c>
      <c r="D35">
        <v>2491</v>
      </c>
      <c r="E35">
        <f t="shared" si="0"/>
        <v>1.5756724207145725</v>
      </c>
      <c r="F35" s="60">
        <f t="shared" si="1"/>
        <v>1.5756724207145725</v>
      </c>
      <c r="G35" t="str">
        <f t="shared" si="2"/>
        <v>Week 34(n=560; t=3925 [157.6%])</v>
      </c>
      <c r="H35" t="s">
        <v>152</v>
      </c>
    </row>
    <row r="36" spans="1:8" x14ac:dyDescent="0.3">
      <c r="A36">
        <v>35</v>
      </c>
      <c r="B36">
        <v>480</v>
      </c>
      <c r="C36">
        <f>SUM($B$2:B36)</f>
        <v>4405</v>
      </c>
      <c r="D36">
        <v>2491</v>
      </c>
      <c r="E36">
        <f t="shared" si="0"/>
        <v>1.7683661180248895</v>
      </c>
      <c r="F36" s="60">
        <f t="shared" si="1"/>
        <v>1.7683661180248895</v>
      </c>
      <c r="G36" t="str">
        <f t="shared" si="2"/>
        <v>Week 35(n=480; t=4405 [176.8%])</v>
      </c>
      <c r="H36" t="s">
        <v>153</v>
      </c>
    </row>
    <row r="37" spans="1:8" x14ac:dyDescent="0.3">
      <c r="A37">
        <v>36</v>
      </c>
      <c r="B37">
        <v>400</v>
      </c>
      <c r="C37">
        <f>SUM($B$2:B37)</f>
        <v>4805</v>
      </c>
      <c r="D37">
        <v>2491</v>
      </c>
      <c r="E37">
        <f t="shared" si="0"/>
        <v>1.9289441991168206</v>
      </c>
      <c r="F37" s="60">
        <f t="shared" si="1"/>
        <v>1.9289441991168206</v>
      </c>
      <c r="G37" t="str">
        <f t="shared" si="2"/>
        <v>Week 36(n=400; t=4805 [192.9%])</v>
      </c>
      <c r="H37" t="s">
        <v>154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2"/>
  <sheetViews>
    <sheetView zoomScaleNormal="100" workbookViewId="0">
      <pane xSplit="4" ySplit="1" topLeftCell="O47" activePane="bottomRight" state="frozen"/>
      <selection pane="topRight" activeCell="E1" sqref="E1"/>
      <selection pane="bottomLeft" activeCell="A2" sqref="A2"/>
      <selection pane="bottomRight" activeCell="C9" sqref="C9:C12"/>
    </sheetView>
  </sheetViews>
  <sheetFormatPr defaultRowHeight="14.4" x14ac:dyDescent="0.3"/>
  <cols>
    <col min="3" max="4" width="9.5546875" bestFit="1" customWidth="1"/>
    <col min="5" max="5" width="9.5546875" style="58" customWidth="1"/>
    <col min="44" max="44" width="18.109375" bestFit="1" customWidth="1"/>
  </cols>
  <sheetData>
    <row r="1" spans="1:49" s="88" customFormat="1" ht="13.8" x14ac:dyDescent="0.3">
      <c r="A1" s="114"/>
      <c r="B1" s="84" t="s">
        <v>163</v>
      </c>
      <c r="C1" s="87" t="s">
        <v>165</v>
      </c>
      <c r="D1" s="85" t="s">
        <v>164</v>
      </c>
      <c r="E1" s="95">
        <v>0.22916666666666666</v>
      </c>
      <c r="F1" s="86">
        <v>0.25</v>
      </c>
      <c r="G1" s="86">
        <v>0.27083333333333331</v>
      </c>
      <c r="H1" s="86">
        <v>0.29166666666666669</v>
      </c>
      <c r="I1" s="86">
        <v>0.3125</v>
      </c>
      <c r="J1" s="86">
        <v>0.33333333333333298</v>
      </c>
      <c r="K1" s="86">
        <v>0.35416666666666702</v>
      </c>
      <c r="L1" s="86">
        <v>0.375</v>
      </c>
      <c r="M1" s="86">
        <v>0.39583333333333298</v>
      </c>
      <c r="N1" s="86">
        <v>0.41666666666666702</v>
      </c>
      <c r="O1" s="86">
        <v>0.4375</v>
      </c>
      <c r="P1" s="86">
        <v>0.45833333333333298</v>
      </c>
      <c r="Q1" s="86">
        <v>0.47916666666666602</v>
      </c>
      <c r="R1" s="86">
        <v>0.5</v>
      </c>
      <c r="S1" s="86">
        <v>0.52083333333333304</v>
      </c>
      <c r="T1" s="86">
        <v>0.54166666666666596</v>
      </c>
      <c r="U1" s="86">
        <v>0.5625</v>
      </c>
      <c r="V1" s="86">
        <v>0.58333333333333304</v>
      </c>
      <c r="W1" s="86">
        <v>0.60416666666666596</v>
      </c>
      <c r="X1" s="86">
        <v>0.625</v>
      </c>
      <c r="Y1" s="86">
        <v>0.64583333333333304</v>
      </c>
      <c r="Z1" s="86">
        <v>0.66666666666666596</v>
      </c>
      <c r="AA1" s="86">
        <v>0.6875</v>
      </c>
      <c r="AB1" s="86">
        <v>0.70833333333333304</v>
      </c>
      <c r="AC1" s="86">
        <v>0.72916666666666596</v>
      </c>
      <c r="AD1" s="86">
        <v>0.75</v>
      </c>
      <c r="AE1" s="86">
        <v>0.77083333333333304</v>
      </c>
      <c r="AF1" s="86">
        <v>0.79166666666666596</v>
      </c>
      <c r="AG1" s="86">
        <v>0.8125</v>
      </c>
      <c r="AH1" s="86">
        <v>0.83333333333333304</v>
      </c>
      <c r="AI1" s="86">
        <v>0.85416666666666596</v>
      </c>
      <c r="AJ1" s="86">
        <v>0.874999999999999</v>
      </c>
      <c r="AK1" s="86">
        <v>0.89583333333333304</v>
      </c>
      <c r="AL1" s="86">
        <v>0.91666666666666596</v>
      </c>
      <c r="AM1" s="86">
        <v>0.937499999999999</v>
      </c>
      <c r="AN1" s="86">
        <v>0.95833333333333304</v>
      </c>
      <c r="AO1" s="86">
        <v>0.97916666666666596</v>
      </c>
      <c r="AP1" s="86">
        <v>0.999999999999999</v>
      </c>
    </row>
    <row r="2" spans="1:49" x14ac:dyDescent="0.3">
      <c r="A2" s="123" t="s">
        <v>109</v>
      </c>
      <c r="B2" s="102">
        <v>60</v>
      </c>
      <c r="C2" s="78"/>
      <c r="D2" s="78">
        <v>42793</v>
      </c>
      <c r="E2" s="81"/>
      <c r="J2" s="312" t="s">
        <v>369</v>
      </c>
      <c r="K2" s="312"/>
      <c r="L2" s="312"/>
      <c r="M2" s="312"/>
      <c r="N2" s="313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</row>
    <row r="3" spans="1:49" x14ac:dyDescent="0.3">
      <c r="A3" s="123" t="s">
        <v>110</v>
      </c>
      <c r="B3" s="102">
        <v>59</v>
      </c>
      <c r="C3" s="78"/>
      <c r="D3" s="81">
        <v>42794</v>
      </c>
      <c r="E3" s="81"/>
      <c r="G3" s="272" t="s">
        <v>363</v>
      </c>
      <c r="H3" s="272"/>
      <c r="J3" s="264" t="s">
        <v>792</v>
      </c>
      <c r="K3" s="264"/>
      <c r="L3" s="264"/>
      <c r="M3" s="264"/>
      <c r="N3" s="113"/>
      <c r="P3" s="271" t="s">
        <v>364</v>
      </c>
      <c r="Q3" s="271"/>
      <c r="S3" s="275" t="s">
        <v>7</v>
      </c>
      <c r="T3" s="275"/>
      <c r="U3" s="274" t="s">
        <v>377</v>
      </c>
      <c r="V3" s="274"/>
      <c r="W3" s="276" t="s">
        <v>375</v>
      </c>
      <c r="X3" s="276"/>
      <c r="Y3" s="274" t="s">
        <v>377</v>
      </c>
      <c r="Z3" s="274"/>
      <c r="AC3" s="275" t="s">
        <v>7</v>
      </c>
      <c r="AD3" s="275"/>
      <c r="AE3" s="274" t="s">
        <v>377</v>
      </c>
      <c r="AF3" s="274"/>
      <c r="AG3" s="276" t="s">
        <v>375</v>
      </c>
      <c r="AH3" s="276"/>
      <c r="AI3" s="274" t="s">
        <v>377</v>
      </c>
      <c r="AJ3" s="274"/>
    </row>
    <row r="4" spans="1:49" x14ac:dyDescent="0.3">
      <c r="A4" s="123" t="s">
        <v>111</v>
      </c>
      <c r="B4" s="102">
        <v>58</v>
      </c>
      <c r="C4" s="78"/>
      <c r="D4" s="81">
        <v>42795</v>
      </c>
      <c r="E4" s="81"/>
      <c r="G4" s="271" t="s">
        <v>364</v>
      </c>
      <c r="H4" s="271"/>
      <c r="J4" s="264" t="s">
        <v>792</v>
      </c>
      <c r="K4" s="264"/>
      <c r="L4" s="264"/>
      <c r="M4" s="264"/>
      <c r="N4" s="113"/>
      <c r="P4" s="272" t="s">
        <v>363</v>
      </c>
      <c r="Q4" s="272"/>
      <c r="S4" s="275" t="s">
        <v>7</v>
      </c>
      <c r="T4" s="275"/>
      <c r="U4" s="274" t="s">
        <v>377</v>
      </c>
      <c r="V4" s="274"/>
      <c r="W4" s="276" t="s">
        <v>375</v>
      </c>
      <c r="X4" s="276"/>
      <c r="Y4" s="274" t="s">
        <v>377</v>
      </c>
      <c r="Z4" s="274"/>
      <c r="AC4" s="275" t="s">
        <v>7</v>
      </c>
      <c r="AD4" s="275"/>
      <c r="AE4" s="274" t="s">
        <v>377</v>
      </c>
      <c r="AF4" s="274"/>
      <c r="AG4" s="276" t="s">
        <v>375</v>
      </c>
      <c r="AH4" s="276"/>
      <c r="AI4" s="274" t="s">
        <v>377</v>
      </c>
      <c r="AJ4" s="274"/>
    </row>
    <row r="5" spans="1:49" ht="15" thickBot="1" x14ac:dyDescent="0.35">
      <c r="A5" s="123" t="s">
        <v>112</v>
      </c>
      <c r="B5" s="106">
        <v>57</v>
      </c>
      <c r="C5" s="78"/>
      <c r="D5" s="81">
        <v>42796</v>
      </c>
      <c r="E5" s="81"/>
      <c r="G5" s="272" t="s">
        <v>363</v>
      </c>
      <c r="H5" s="272"/>
      <c r="J5" s="264" t="s">
        <v>792</v>
      </c>
      <c r="K5" s="264"/>
      <c r="L5" s="264"/>
      <c r="M5" s="264"/>
      <c r="N5" s="113"/>
      <c r="P5" s="271" t="s">
        <v>364</v>
      </c>
      <c r="Q5" s="271"/>
      <c r="S5" s="275" t="s">
        <v>7</v>
      </c>
      <c r="T5" s="275"/>
      <c r="U5" s="274" t="s">
        <v>377</v>
      </c>
      <c r="V5" s="274"/>
      <c r="W5" s="276" t="s">
        <v>375</v>
      </c>
      <c r="X5" s="276"/>
      <c r="Y5" s="274" t="s">
        <v>377</v>
      </c>
      <c r="Z5" s="274"/>
      <c r="AC5" s="275" t="s">
        <v>7</v>
      </c>
      <c r="AD5" s="275"/>
      <c r="AE5" s="274" t="s">
        <v>377</v>
      </c>
      <c r="AF5" s="274"/>
      <c r="AG5" s="276" t="s">
        <v>375</v>
      </c>
      <c r="AH5" s="276"/>
      <c r="AI5" s="274" t="s">
        <v>377</v>
      </c>
      <c r="AJ5" s="274"/>
    </row>
    <row r="6" spans="1:49" x14ac:dyDescent="0.3">
      <c r="A6" s="126" t="s">
        <v>113</v>
      </c>
      <c r="B6" s="97">
        <v>56</v>
      </c>
      <c r="C6" s="111"/>
      <c r="D6" s="99">
        <v>42797</v>
      </c>
      <c r="E6" s="268" t="s">
        <v>394</v>
      </c>
      <c r="F6" s="268"/>
      <c r="G6" s="120"/>
      <c r="H6" s="266" t="s">
        <v>364</v>
      </c>
      <c r="I6" s="266"/>
      <c r="J6" s="273" t="s">
        <v>363</v>
      </c>
      <c r="K6" s="273"/>
      <c r="L6" s="269" t="s">
        <v>375</v>
      </c>
      <c r="M6" s="269"/>
      <c r="N6" s="269"/>
      <c r="O6" s="269"/>
      <c r="P6" s="270" t="s">
        <v>377</v>
      </c>
      <c r="Q6" s="270"/>
      <c r="R6" s="97"/>
      <c r="S6" s="97"/>
      <c r="T6" s="314"/>
      <c r="U6" s="315"/>
      <c r="V6" s="97"/>
      <c r="W6" s="269" t="s">
        <v>375</v>
      </c>
      <c r="X6" s="269"/>
      <c r="Y6" s="269"/>
      <c r="Z6" s="269"/>
      <c r="AA6" s="97"/>
      <c r="AB6" s="97"/>
      <c r="AC6" s="282"/>
      <c r="AD6" s="282"/>
      <c r="AE6" s="282"/>
      <c r="AF6" s="282"/>
      <c r="AG6" s="282"/>
      <c r="AH6" s="282"/>
      <c r="AI6" s="282"/>
      <c r="AJ6" s="282"/>
      <c r="AK6" s="100"/>
    </row>
    <row r="7" spans="1:49" x14ac:dyDescent="0.3">
      <c r="A7" s="127" t="s">
        <v>114</v>
      </c>
      <c r="B7" s="102">
        <v>55</v>
      </c>
      <c r="C7" s="104"/>
      <c r="D7" s="103">
        <v>42798</v>
      </c>
      <c r="E7" s="255" t="s">
        <v>394</v>
      </c>
      <c r="F7" s="255"/>
      <c r="G7" s="113"/>
      <c r="H7" s="261" t="s">
        <v>363</v>
      </c>
      <c r="I7" s="261"/>
      <c r="J7" s="258" t="s">
        <v>364</v>
      </c>
      <c r="K7" s="258"/>
      <c r="L7" s="283" t="s">
        <v>7</v>
      </c>
      <c r="M7" s="283"/>
      <c r="N7" s="283"/>
      <c r="O7" s="283"/>
      <c r="P7" s="248" t="s">
        <v>377</v>
      </c>
      <c r="Q7" s="248"/>
      <c r="R7" s="102"/>
      <c r="S7" s="248" t="s">
        <v>378</v>
      </c>
      <c r="T7" s="248"/>
      <c r="U7" s="248"/>
      <c r="V7" s="248"/>
      <c r="W7" s="248" t="s">
        <v>393</v>
      </c>
      <c r="X7" s="248"/>
      <c r="Y7" s="248"/>
      <c r="Z7" s="248"/>
      <c r="AA7" s="102"/>
      <c r="AB7" s="102"/>
      <c r="AC7" s="248" t="s">
        <v>378</v>
      </c>
      <c r="AD7" s="248"/>
      <c r="AE7" s="248"/>
      <c r="AF7" s="248"/>
      <c r="AG7" s="249" t="s">
        <v>375</v>
      </c>
      <c r="AH7" s="249"/>
      <c r="AI7" s="249"/>
      <c r="AJ7" s="249"/>
      <c r="AK7" s="72"/>
    </row>
    <row r="8" spans="1:49" x14ac:dyDescent="0.3">
      <c r="A8" s="127" t="s">
        <v>115</v>
      </c>
      <c r="B8" s="102">
        <v>54</v>
      </c>
      <c r="C8" s="104"/>
      <c r="D8" s="103">
        <v>42799</v>
      </c>
      <c r="E8" s="255" t="s">
        <v>394</v>
      </c>
      <c r="F8" s="255"/>
      <c r="G8" s="113"/>
      <c r="H8" s="258" t="s">
        <v>364</v>
      </c>
      <c r="I8" s="258"/>
      <c r="J8" s="261" t="s">
        <v>363</v>
      </c>
      <c r="K8" s="261"/>
      <c r="L8" s="249" t="s">
        <v>375</v>
      </c>
      <c r="M8" s="249"/>
      <c r="N8" s="249"/>
      <c r="O8" s="249"/>
      <c r="P8" s="248" t="s">
        <v>377</v>
      </c>
      <c r="Q8" s="248"/>
      <c r="R8" s="102"/>
      <c r="S8" s="248" t="s">
        <v>378</v>
      </c>
      <c r="T8" s="248"/>
      <c r="U8" s="248"/>
      <c r="V8" s="248"/>
      <c r="W8" s="249" t="s">
        <v>375</v>
      </c>
      <c r="X8" s="249"/>
      <c r="Y8" s="249"/>
      <c r="Z8" s="249"/>
      <c r="AA8" s="102"/>
      <c r="AB8" s="102"/>
      <c r="AC8" s="248" t="s">
        <v>378</v>
      </c>
      <c r="AD8" s="248"/>
      <c r="AE8" s="248"/>
      <c r="AF8" s="248"/>
      <c r="AG8" s="249" t="s">
        <v>375</v>
      </c>
      <c r="AH8" s="249"/>
      <c r="AI8" s="249"/>
      <c r="AJ8" s="249"/>
      <c r="AK8" s="72"/>
      <c r="AS8" s="62" t="s">
        <v>383</v>
      </c>
      <c r="AT8" s="62" t="s">
        <v>387</v>
      </c>
      <c r="AU8" s="62" t="s">
        <v>384</v>
      </c>
      <c r="AV8" s="62" t="s">
        <v>385</v>
      </c>
      <c r="AW8" s="62" t="s">
        <v>386</v>
      </c>
    </row>
    <row r="9" spans="1:49" x14ac:dyDescent="0.3">
      <c r="A9" s="127" t="s">
        <v>109</v>
      </c>
      <c r="B9" s="102">
        <v>53</v>
      </c>
      <c r="C9" s="104"/>
      <c r="D9" s="103">
        <v>42800</v>
      </c>
      <c r="E9" s="255" t="s">
        <v>394</v>
      </c>
      <c r="F9" s="255"/>
      <c r="G9" s="113"/>
      <c r="H9" s="261" t="s">
        <v>363</v>
      </c>
      <c r="I9" s="261"/>
      <c r="J9" s="258" t="s">
        <v>364</v>
      </c>
      <c r="K9" s="258"/>
      <c r="L9" s="283" t="s">
        <v>7</v>
      </c>
      <c r="M9" s="283"/>
      <c r="N9" s="283"/>
      <c r="O9" s="283"/>
      <c r="P9" s="248" t="s">
        <v>377</v>
      </c>
      <c r="Q9" s="248"/>
      <c r="R9" s="102"/>
      <c r="S9" s="248" t="s">
        <v>378</v>
      </c>
      <c r="T9" s="248"/>
      <c r="U9" s="248"/>
      <c r="V9" s="248"/>
      <c r="W9" s="248" t="s">
        <v>393</v>
      </c>
      <c r="X9" s="248"/>
      <c r="Y9" s="248"/>
      <c r="Z9" s="248"/>
      <c r="AA9" s="102"/>
      <c r="AB9" s="102"/>
      <c r="AC9" s="248" t="s">
        <v>378</v>
      </c>
      <c r="AD9" s="248"/>
      <c r="AE9" s="248"/>
      <c r="AF9" s="248"/>
      <c r="AG9" s="249" t="s">
        <v>375</v>
      </c>
      <c r="AH9" s="249"/>
      <c r="AI9" s="249"/>
      <c r="AJ9" s="249"/>
      <c r="AK9" s="72"/>
      <c r="AR9" s="62" t="s">
        <v>391</v>
      </c>
      <c r="AT9" s="91">
        <v>1.0833333333333333</v>
      </c>
    </row>
    <row r="10" spans="1:49" x14ac:dyDescent="0.3">
      <c r="A10" s="127" t="s">
        <v>110</v>
      </c>
      <c r="B10" s="102">
        <v>52</v>
      </c>
      <c r="C10" s="104"/>
      <c r="D10" s="103">
        <v>42801</v>
      </c>
      <c r="E10" s="103"/>
      <c r="F10" s="102"/>
      <c r="G10" s="258" t="s">
        <v>364</v>
      </c>
      <c r="H10" s="258"/>
      <c r="I10" s="102"/>
      <c r="J10" s="264" t="s">
        <v>792</v>
      </c>
      <c r="K10" s="264"/>
      <c r="L10" s="264"/>
      <c r="M10" s="264"/>
      <c r="P10" s="261" t="s">
        <v>363</v>
      </c>
      <c r="Q10" s="261"/>
      <c r="R10" s="102"/>
      <c r="S10" s="248" t="s">
        <v>378</v>
      </c>
      <c r="T10" s="248"/>
      <c r="U10" s="248"/>
      <c r="V10" s="248"/>
      <c r="W10" s="249" t="s">
        <v>375</v>
      </c>
      <c r="X10" s="249"/>
      <c r="Y10" s="249"/>
      <c r="Z10" s="249"/>
      <c r="AA10" s="102"/>
      <c r="AB10" s="102"/>
      <c r="AC10" s="248" t="s">
        <v>378</v>
      </c>
      <c r="AD10" s="248"/>
      <c r="AE10" s="248"/>
      <c r="AF10" s="248"/>
      <c r="AG10" s="249" t="s">
        <v>375</v>
      </c>
      <c r="AH10" s="249"/>
      <c r="AI10" s="249"/>
      <c r="AJ10" s="249"/>
      <c r="AK10" s="72"/>
      <c r="AR10" s="62" t="s">
        <v>392</v>
      </c>
      <c r="AT10" s="91">
        <v>0.41666666666666669</v>
      </c>
    </row>
    <row r="11" spans="1:49" x14ac:dyDescent="0.3">
      <c r="A11" s="127" t="s">
        <v>111</v>
      </c>
      <c r="B11" s="102">
        <v>51</v>
      </c>
      <c r="C11" s="104"/>
      <c r="D11" s="103">
        <v>42802</v>
      </c>
      <c r="E11" s="103"/>
      <c r="F11" s="102"/>
      <c r="G11" s="261" t="s">
        <v>363</v>
      </c>
      <c r="H11" s="261"/>
      <c r="I11" s="102"/>
      <c r="J11" s="264" t="s">
        <v>792</v>
      </c>
      <c r="K11" s="264"/>
      <c r="L11" s="264"/>
      <c r="M11" s="264"/>
      <c r="N11" s="258" t="s">
        <v>364</v>
      </c>
      <c r="O11" s="258"/>
      <c r="P11" s="129"/>
      <c r="Q11" s="113"/>
      <c r="R11" s="102"/>
      <c r="S11" s="248" t="s">
        <v>378</v>
      </c>
      <c r="T11" s="248"/>
      <c r="U11" s="248"/>
      <c r="V11" s="248"/>
      <c r="W11" s="248" t="s">
        <v>393</v>
      </c>
      <c r="X11" s="248"/>
      <c r="Y11" s="248"/>
      <c r="Z11" s="248"/>
      <c r="AA11" s="102"/>
      <c r="AB11" s="102"/>
      <c r="AC11" s="248" t="s">
        <v>378</v>
      </c>
      <c r="AD11" s="248"/>
      <c r="AE11" s="248"/>
      <c r="AF11" s="248"/>
      <c r="AG11" s="249" t="s">
        <v>375</v>
      </c>
      <c r="AH11" s="249"/>
      <c r="AI11" s="249"/>
      <c r="AJ11" s="249"/>
      <c r="AK11" s="72"/>
      <c r="AR11" s="62" t="s">
        <v>379</v>
      </c>
    </row>
    <row r="12" spans="1:49" ht="15" thickBot="1" x14ac:dyDescent="0.35">
      <c r="A12" s="136" t="s">
        <v>112</v>
      </c>
      <c r="B12" s="106">
        <v>50</v>
      </c>
      <c r="C12" s="107"/>
      <c r="D12" s="108">
        <v>42803</v>
      </c>
      <c r="E12" s="108"/>
      <c r="F12" s="106"/>
      <c r="G12" s="265" t="s">
        <v>364</v>
      </c>
      <c r="H12" s="265"/>
      <c r="I12" s="106"/>
      <c r="J12" s="264" t="s">
        <v>792</v>
      </c>
      <c r="K12" s="264"/>
      <c r="L12" s="264"/>
      <c r="M12" s="264"/>
      <c r="N12" s="121"/>
      <c r="O12" s="106"/>
      <c r="P12" s="263" t="s">
        <v>363</v>
      </c>
      <c r="Q12" s="263"/>
      <c r="R12" s="106"/>
      <c r="S12" s="106"/>
      <c r="T12" s="309" t="s">
        <v>792</v>
      </c>
      <c r="U12" s="310"/>
      <c r="V12" s="310"/>
      <c r="W12" s="310"/>
      <c r="X12" s="310"/>
      <c r="Y12" s="310"/>
      <c r="Z12" s="310"/>
      <c r="AA12" s="311"/>
      <c r="AB12" s="106"/>
      <c r="AC12" s="106"/>
      <c r="AD12" s="279" t="s">
        <v>166</v>
      </c>
      <c r="AE12" s="279"/>
      <c r="AF12" s="279"/>
      <c r="AG12" s="279"/>
      <c r="AH12" s="279"/>
      <c r="AI12" s="279"/>
      <c r="AJ12" s="279"/>
      <c r="AK12" s="285"/>
      <c r="AR12" s="62" t="s">
        <v>380</v>
      </c>
    </row>
    <row r="13" spans="1:49" x14ac:dyDescent="0.3">
      <c r="A13" s="126" t="s">
        <v>113</v>
      </c>
      <c r="B13" s="97">
        <v>49</v>
      </c>
      <c r="C13" s="98" t="s">
        <v>159</v>
      </c>
      <c r="D13" s="98">
        <v>42804</v>
      </c>
      <c r="E13" s="268" t="s">
        <v>394</v>
      </c>
      <c r="F13" s="268"/>
      <c r="G13" s="97"/>
      <c r="H13" s="273" t="s">
        <v>363</v>
      </c>
      <c r="I13" s="273"/>
      <c r="J13" s="253" t="s">
        <v>376</v>
      </c>
      <c r="K13" s="254"/>
      <c r="L13" s="254"/>
      <c r="M13" s="254"/>
      <c r="N13" s="254"/>
      <c r="O13" s="254"/>
      <c r="P13" s="254"/>
      <c r="Q13" s="254"/>
      <c r="R13" s="254"/>
      <c r="S13" s="254"/>
      <c r="T13" s="254"/>
      <c r="U13" s="120"/>
      <c r="V13" s="295" t="s">
        <v>1</v>
      </c>
      <c r="W13" s="295"/>
      <c r="X13" s="295"/>
      <c r="Y13" s="286" t="s">
        <v>2</v>
      </c>
      <c r="Z13" s="286"/>
      <c r="AA13" s="286"/>
      <c r="AB13" s="286"/>
      <c r="AC13" s="286"/>
      <c r="AD13" s="286"/>
      <c r="AE13" s="286"/>
      <c r="AF13" s="286"/>
      <c r="AG13" s="97"/>
      <c r="AH13" s="266" t="s">
        <v>364</v>
      </c>
      <c r="AI13" s="266"/>
      <c r="AJ13" s="286" t="s">
        <v>365</v>
      </c>
      <c r="AK13" s="301"/>
      <c r="AR13" s="62" t="s">
        <v>381</v>
      </c>
    </row>
    <row r="14" spans="1:49" x14ac:dyDescent="0.3">
      <c r="A14" s="127" t="s">
        <v>114</v>
      </c>
      <c r="B14" s="102">
        <v>48</v>
      </c>
      <c r="C14" s="102"/>
      <c r="D14" s="103">
        <v>42805</v>
      </c>
      <c r="E14" s="255" t="s">
        <v>394</v>
      </c>
      <c r="F14" s="255"/>
      <c r="G14" s="102"/>
      <c r="H14" s="258" t="s">
        <v>364</v>
      </c>
      <c r="I14" s="258"/>
      <c r="J14" s="251" t="s">
        <v>376</v>
      </c>
      <c r="K14" s="252"/>
      <c r="L14" s="252"/>
      <c r="M14" s="252"/>
      <c r="N14" s="252"/>
      <c r="O14" s="252"/>
      <c r="P14" s="252"/>
      <c r="Q14" s="252"/>
      <c r="R14" s="252"/>
      <c r="S14" s="252"/>
      <c r="T14" s="252"/>
      <c r="U14" s="113"/>
      <c r="V14" s="257" t="s">
        <v>1</v>
      </c>
      <c r="W14" s="257"/>
      <c r="X14" s="257"/>
      <c r="Y14" s="250" t="s">
        <v>404</v>
      </c>
      <c r="Z14" s="250"/>
      <c r="AA14" s="250"/>
      <c r="AB14" s="250"/>
      <c r="AC14" s="250"/>
      <c r="AD14" s="250"/>
      <c r="AE14" s="250"/>
      <c r="AF14" s="250"/>
      <c r="AG14" s="102"/>
      <c r="AH14" s="250" t="s">
        <v>365</v>
      </c>
      <c r="AI14" s="262"/>
      <c r="AJ14" s="261" t="s">
        <v>363</v>
      </c>
      <c r="AK14" s="284"/>
      <c r="AR14" s="62" t="s">
        <v>382</v>
      </c>
      <c r="AS14">
        <v>850</v>
      </c>
      <c r="AT14">
        <f>640+800+AS14</f>
        <v>2290</v>
      </c>
    </row>
    <row r="15" spans="1:49" x14ac:dyDescent="0.3">
      <c r="A15" s="127" t="s">
        <v>115</v>
      </c>
      <c r="B15" s="102">
        <v>47</v>
      </c>
      <c r="C15" s="118"/>
      <c r="D15" s="103">
        <v>42806</v>
      </c>
      <c r="E15" s="255" t="s">
        <v>394</v>
      </c>
      <c r="F15" s="255"/>
      <c r="G15" s="102"/>
      <c r="H15" s="250" t="s">
        <v>365</v>
      </c>
      <c r="I15" s="262"/>
      <c r="J15" s="251" t="s">
        <v>376</v>
      </c>
      <c r="K15" s="252"/>
      <c r="L15" s="252"/>
      <c r="M15" s="252"/>
      <c r="N15" s="252"/>
      <c r="O15" s="252"/>
      <c r="P15" s="252"/>
      <c r="Q15" s="252"/>
      <c r="R15" s="252"/>
      <c r="S15" s="252"/>
      <c r="T15" s="252"/>
      <c r="U15" s="113"/>
      <c r="V15" s="257" t="s">
        <v>1</v>
      </c>
      <c r="W15" s="257"/>
      <c r="X15" s="257"/>
      <c r="Y15" s="250" t="s">
        <v>404</v>
      </c>
      <c r="Z15" s="250"/>
      <c r="AA15" s="250"/>
      <c r="AB15" s="250"/>
      <c r="AC15" s="250"/>
      <c r="AD15" s="250"/>
      <c r="AE15" s="250"/>
      <c r="AF15" s="250"/>
      <c r="AG15" s="102"/>
      <c r="AH15" s="261" t="s">
        <v>363</v>
      </c>
      <c r="AI15" s="261"/>
      <c r="AJ15" s="258" t="s">
        <v>364</v>
      </c>
      <c r="AK15" s="277"/>
      <c r="AR15" s="62" t="s">
        <v>155</v>
      </c>
      <c r="AS15">
        <v>500</v>
      </c>
      <c r="AU15">
        <f>1360+AS15</f>
        <v>1860</v>
      </c>
      <c r="AV15">
        <f>AU15+800</f>
        <v>2660</v>
      </c>
      <c r="AW15">
        <v>2400</v>
      </c>
    </row>
    <row r="16" spans="1:49" x14ac:dyDescent="0.3">
      <c r="A16" s="127" t="s">
        <v>109</v>
      </c>
      <c r="B16" s="102">
        <v>46</v>
      </c>
      <c r="C16" s="119"/>
      <c r="D16" s="103">
        <v>42807</v>
      </c>
      <c r="E16" s="255" t="s">
        <v>394</v>
      </c>
      <c r="F16" s="255"/>
      <c r="G16" s="102"/>
      <c r="H16" s="261" t="s">
        <v>363</v>
      </c>
      <c r="I16" s="316"/>
      <c r="J16" s="133"/>
      <c r="K16" s="259"/>
      <c r="L16" s="259"/>
      <c r="M16" s="259"/>
      <c r="N16" s="259"/>
      <c r="O16" s="259"/>
      <c r="P16" s="134"/>
      <c r="Q16" s="134"/>
      <c r="R16" s="252" t="s">
        <v>403</v>
      </c>
      <c r="S16" s="252"/>
      <c r="T16" s="252"/>
      <c r="U16" s="113"/>
      <c r="V16" s="257" t="s">
        <v>1</v>
      </c>
      <c r="W16" s="257"/>
      <c r="X16" s="257"/>
      <c r="Y16" s="250" t="s">
        <v>404</v>
      </c>
      <c r="Z16" s="250"/>
      <c r="AA16" s="250"/>
      <c r="AB16" s="250"/>
      <c r="AC16" s="250"/>
      <c r="AD16" s="250"/>
      <c r="AE16" s="250"/>
      <c r="AF16" s="250"/>
      <c r="AG16" s="102"/>
      <c r="AH16" s="130" t="s">
        <v>364</v>
      </c>
      <c r="AI16" s="130"/>
      <c r="AJ16" s="131" t="s">
        <v>365</v>
      </c>
      <c r="AK16" s="132"/>
      <c r="AR16" s="62" t="s">
        <v>390</v>
      </c>
      <c r="AU16">
        <v>1710</v>
      </c>
    </row>
    <row r="17" spans="1:47" x14ac:dyDescent="0.3">
      <c r="A17" s="127" t="s">
        <v>110</v>
      </c>
      <c r="B17" s="102">
        <v>45</v>
      </c>
      <c r="C17" s="104"/>
      <c r="D17" s="103">
        <v>42808</v>
      </c>
      <c r="E17" s="103"/>
      <c r="F17" s="102"/>
      <c r="G17" s="258" t="s">
        <v>364</v>
      </c>
      <c r="H17" s="258"/>
      <c r="I17" s="112"/>
      <c r="J17" s="264" t="s">
        <v>792</v>
      </c>
      <c r="K17" s="264"/>
      <c r="L17" s="264"/>
      <c r="M17" s="264"/>
      <c r="N17" s="113"/>
      <c r="O17" s="251" t="s">
        <v>398</v>
      </c>
      <c r="P17" s="252"/>
      <c r="Q17" s="252"/>
      <c r="R17" s="252"/>
      <c r="S17" s="252"/>
      <c r="T17" s="252"/>
      <c r="U17" s="113"/>
      <c r="V17" s="257" t="s">
        <v>1</v>
      </c>
      <c r="W17" s="257"/>
      <c r="X17" s="257"/>
      <c r="Y17" s="250" t="s">
        <v>405</v>
      </c>
      <c r="Z17" s="250"/>
      <c r="AA17" s="250"/>
      <c r="AB17" s="102"/>
      <c r="AC17" s="317"/>
      <c r="AD17" s="318"/>
      <c r="AE17" s="102"/>
      <c r="AF17" s="135"/>
      <c r="AG17" s="135"/>
      <c r="AH17" s="250" t="s">
        <v>365</v>
      </c>
      <c r="AI17" s="262"/>
      <c r="AJ17" s="261" t="s">
        <v>363</v>
      </c>
      <c r="AK17" s="284"/>
      <c r="AR17" s="62" t="s">
        <v>389</v>
      </c>
      <c r="AU17">
        <v>56</v>
      </c>
    </row>
    <row r="18" spans="1:47" x14ac:dyDescent="0.3">
      <c r="A18" s="127" t="s">
        <v>111</v>
      </c>
      <c r="B18" s="102">
        <v>44</v>
      </c>
      <c r="D18" s="103">
        <v>42809</v>
      </c>
      <c r="E18" s="103"/>
      <c r="F18" s="102"/>
      <c r="G18" s="250" t="s">
        <v>365</v>
      </c>
      <c r="H18" s="262"/>
      <c r="I18" s="102"/>
      <c r="J18" s="319" t="s">
        <v>792</v>
      </c>
      <c r="K18" s="319"/>
      <c r="L18" s="319"/>
      <c r="M18" s="319"/>
      <c r="N18" s="113"/>
      <c r="O18" s="251" t="s">
        <v>398</v>
      </c>
      <c r="P18" s="252"/>
      <c r="Q18" s="252"/>
      <c r="R18" s="252"/>
      <c r="S18" s="252"/>
      <c r="T18" s="252"/>
      <c r="U18" s="113"/>
      <c r="V18" s="257" t="s">
        <v>1</v>
      </c>
      <c r="W18" s="257"/>
      <c r="X18" s="257"/>
      <c r="Y18" s="250" t="s">
        <v>405</v>
      </c>
      <c r="Z18" s="250"/>
      <c r="AA18" s="250"/>
      <c r="AB18" s="250"/>
      <c r="AC18" s="250"/>
      <c r="AD18" s="250"/>
      <c r="AE18" s="250"/>
      <c r="AF18" s="250"/>
      <c r="AG18" s="102"/>
      <c r="AH18" s="261" t="s">
        <v>363</v>
      </c>
      <c r="AI18" s="261"/>
      <c r="AJ18" s="258" t="s">
        <v>364</v>
      </c>
      <c r="AK18" s="277"/>
    </row>
    <row r="19" spans="1:47" ht="15" thickBot="1" x14ac:dyDescent="0.35">
      <c r="A19" s="136" t="s">
        <v>112</v>
      </c>
      <c r="B19" s="106">
        <v>43</v>
      </c>
      <c r="D19" s="108">
        <v>42810</v>
      </c>
      <c r="E19" s="108"/>
      <c r="F19" s="106"/>
      <c r="G19" s="263" t="s">
        <v>363</v>
      </c>
      <c r="H19" s="263"/>
      <c r="I19" s="106"/>
      <c r="J19" s="320" t="s">
        <v>792</v>
      </c>
      <c r="K19" s="320"/>
      <c r="L19" s="320"/>
      <c r="M19" s="320"/>
      <c r="N19" s="124"/>
      <c r="O19" s="305" t="s">
        <v>397</v>
      </c>
      <c r="P19" s="305"/>
      <c r="Q19" s="305"/>
      <c r="R19" s="305"/>
      <c r="S19" s="106"/>
      <c r="T19" s="309" t="s">
        <v>792</v>
      </c>
      <c r="U19" s="310"/>
      <c r="V19" s="310"/>
      <c r="W19" s="310"/>
      <c r="X19" s="310"/>
      <c r="Y19" s="310"/>
      <c r="Z19" s="310"/>
      <c r="AA19" s="311"/>
      <c r="AB19" s="106"/>
      <c r="AC19" s="106"/>
      <c r="AD19" s="291" t="s">
        <v>1</v>
      </c>
      <c r="AE19" s="291"/>
      <c r="AF19" s="291"/>
      <c r="AG19" s="106"/>
      <c r="AH19" s="265" t="s">
        <v>364</v>
      </c>
      <c r="AI19" s="265"/>
      <c r="AJ19" s="279" t="s">
        <v>365</v>
      </c>
      <c r="AK19" s="285"/>
    </row>
    <row r="20" spans="1:47" x14ac:dyDescent="0.3">
      <c r="A20" s="126" t="s">
        <v>113</v>
      </c>
      <c r="B20" s="97">
        <v>42</v>
      </c>
      <c r="C20" s="98" t="s">
        <v>158</v>
      </c>
      <c r="D20" s="98">
        <v>42811</v>
      </c>
      <c r="E20" s="268" t="s">
        <v>394</v>
      </c>
      <c r="F20" s="268"/>
      <c r="G20" s="97"/>
      <c r="H20" s="266" t="s">
        <v>364</v>
      </c>
      <c r="I20" s="266"/>
      <c r="J20" s="253" t="s">
        <v>406</v>
      </c>
      <c r="K20" s="254"/>
      <c r="L20" s="254"/>
      <c r="M20" s="254"/>
      <c r="N20" s="254"/>
      <c r="O20" s="254"/>
      <c r="P20" s="256"/>
      <c r="Q20" s="256"/>
      <c r="R20" s="254"/>
      <c r="S20" s="254"/>
      <c r="T20" s="254"/>
      <c r="U20" s="120"/>
      <c r="V20" s="295" t="s">
        <v>1</v>
      </c>
      <c r="W20" s="295"/>
      <c r="X20" s="295"/>
      <c r="Y20" s="286" t="s">
        <v>362</v>
      </c>
      <c r="Z20" s="286"/>
      <c r="AA20" s="286"/>
      <c r="AB20" s="286"/>
      <c r="AC20" s="286"/>
      <c r="AD20" s="286"/>
      <c r="AE20" s="286"/>
      <c r="AF20" s="286"/>
      <c r="AG20" s="97"/>
      <c r="AH20" s="286" t="s">
        <v>365</v>
      </c>
      <c r="AI20" s="287"/>
      <c r="AJ20" s="273" t="s">
        <v>363</v>
      </c>
      <c r="AK20" s="288"/>
    </row>
    <row r="21" spans="1:47" x14ac:dyDescent="0.3">
      <c r="A21" s="127" t="s">
        <v>114</v>
      </c>
      <c r="B21" s="102">
        <v>41</v>
      </c>
      <c r="C21" s="102"/>
      <c r="D21" s="103">
        <v>42812</v>
      </c>
      <c r="E21" s="255" t="s">
        <v>394</v>
      </c>
      <c r="F21" s="255"/>
      <c r="G21" s="102"/>
      <c r="H21" s="250" t="s">
        <v>365</v>
      </c>
      <c r="I21" s="262"/>
      <c r="J21" s="251" t="s">
        <v>376</v>
      </c>
      <c r="K21" s="252"/>
      <c r="L21" s="252"/>
      <c r="M21" s="252"/>
      <c r="N21" s="252"/>
      <c r="O21" s="252"/>
      <c r="P21" s="252"/>
      <c r="Q21" s="252"/>
      <c r="R21" s="252"/>
      <c r="S21" s="252"/>
      <c r="T21" s="252"/>
      <c r="U21" s="113"/>
      <c r="V21" s="257" t="s">
        <v>1</v>
      </c>
      <c r="W21" s="257"/>
      <c r="X21" s="257"/>
      <c r="Y21" s="250" t="s">
        <v>362</v>
      </c>
      <c r="Z21" s="250"/>
      <c r="AA21" s="250"/>
      <c r="AB21" s="250"/>
      <c r="AC21" s="250"/>
      <c r="AD21" s="250"/>
      <c r="AE21" s="250"/>
      <c r="AF21" s="250"/>
      <c r="AG21" s="102"/>
      <c r="AH21" s="261" t="s">
        <v>363</v>
      </c>
      <c r="AI21" s="261"/>
      <c r="AJ21" s="258" t="s">
        <v>364</v>
      </c>
      <c r="AK21" s="277"/>
    </row>
    <row r="22" spans="1:47" x14ac:dyDescent="0.3">
      <c r="A22" s="127" t="s">
        <v>115</v>
      </c>
      <c r="B22" s="102">
        <v>40</v>
      </c>
      <c r="C22" s="102"/>
      <c r="D22" s="110">
        <v>42813</v>
      </c>
      <c r="E22" s="255" t="s">
        <v>394</v>
      </c>
      <c r="F22" s="255"/>
      <c r="G22" s="102"/>
      <c r="H22" s="261" t="s">
        <v>363</v>
      </c>
      <c r="I22" s="261"/>
      <c r="J22" s="251" t="s">
        <v>376</v>
      </c>
      <c r="K22" s="252"/>
      <c r="L22" s="252"/>
      <c r="M22" s="252"/>
      <c r="N22" s="252"/>
      <c r="O22" s="252"/>
      <c r="P22" s="252"/>
      <c r="Q22" s="252"/>
      <c r="R22" s="252"/>
      <c r="S22" s="252"/>
      <c r="T22" s="252"/>
      <c r="U22" s="113"/>
      <c r="V22" s="257" t="s">
        <v>1</v>
      </c>
      <c r="W22" s="257"/>
      <c r="X22" s="257"/>
      <c r="Y22" s="250" t="s">
        <v>362</v>
      </c>
      <c r="Z22" s="250"/>
      <c r="AA22" s="250"/>
      <c r="AB22" s="250"/>
      <c r="AC22" s="250"/>
      <c r="AD22" s="250"/>
      <c r="AE22" s="250"/>
      <c r="AF22" s="250"/>
      <c r="AG22" s="102"/>
      <c r="AH22" s="258" t="s">
        <v>364</v>
      </c>
      <c r="AI22" s="258"/>
      <c r="AJ22" s="250" t="s">
        <v>365</v>
      </c>
      <c r="AK22" s="278"/>
    </row>
    <row r="23" spans="1:47" x14ac:dyDescent="0.3">
      <c r="A23" s="127" t="s">
        <v>109</v>
      </c>
      <c r="B23" s="102">
        <v>39</v>
      </c>
      <c r="C23" s="104"/>
      <c r="D23" s="103">
        <v>42814</v>
      </c>
      <c r="E23" s="255" t="s">
        <v>394</v>
      </c>
      <c r="F23" s="255"/>
      <c r="G23" s="102"/>
      <c r="H23" s="258" t="s">
        <v>364</v>
      </c>
      <c r="I23" s="258"/>
      <c r="J23" s="251" t="s">
        <v>376</v>
      </c>
      <c r="K23" s="252"/>
      <c r="L23" s="252"/>
      <c r="M23" s="252"/>
      <c r="N23" s="252"/>
      <c r="O23" s="252"/>
      <c r="P23" s="252"/>
      <c r="Q23" s="252"/>
      <c r="R23" s="252"/>
      <c r="S23" s="252"/>
      <c r="T23" s="252"/>
      <c r="U23" s="113"/>
      <c r="V23" s="257" t="s">
        <v>1</v>
      </c>
      <c r="W23" s="257"/>
      <c r="X23" s="257"/>
      <c r="Y23" s="250" t="s">
        <v>362</v>
      </c>
      <c r="Z23" s="250"/>
      <c r="AA23" s="250"/>
      <c r="AB23" s="250"/>
      <c r="AC23" s="250"/>
      <c r="AD23" s="250"/>
      <c r="AE23" s="250"/>
      <c r="AF23" s="250"/>
      <c r="AG23" s="102"/>
      <c r="AH23" s="250" t="s">
        <v>365</v>
      </c>
      <c r="AI23" s="262"/>
      <c r="AJ23" s="261" t="s">
        <v>363</v>
      </c>
      <c r="AK23" s="284"/>
    </row>
    <row r="24" spans="1:47" ht="15" thickBot="1" x14ac:dyDescent="0.35">
      <c r="A24" s="127" t="s">
        <v>110</v>
      </c>
      <c r="B24" s="102">
        <v>38</v>
      </c>
      <c r="C24" s="104"/>
      <c r="D24" s="103">
        <v>42815</v>
      </c>
      <c r="E24" s="103"/>
      <c r="F24" s="102"/>
      <c r="G24" s="250" t="s">
        <v>365</v>
      </c>
      <c r="H24" s="262"/>
      <c r="I24" s="102"/>
      <c r="J24" s="264" t="s">
        <v>792</v>
      </c>
      <c r="K24" s="264"/>
      <c r="L24" s="264"/>
      <c r="M24" s="264"/>
      <c r="N24" s="113"/>
      <c r="O24" s="293" t="s">
        <v>397</v>
      </c>
      <c r="P24" s="293"/>
      <c r="Q24" s="293"/>
      <c r="R24" s="293"/>
      <c r="S24" s="102"/>
      <c r="T24" s="309" t="s">
        <v>792</v>
      </c>
      <c r="U24" s="310"/>
      <c r="V24" s="310"/>
      <c r="W24" s="310"/>
      <c r="X24" s="310"/>
      <c r="Y24" s="310"/>
      <c r="Z24" s="310"/>
      <c r="AA24" s="311"/>
      <c r="AB24" s="102"/>
      <c r="AC24" s="102"/>
      <c r="AD24" s="257" t="s">
        <v>400</v>
      </c>
      <c r="AE24" s="257"/>
      <c r="AF24" s="257"/>
      <c r="AG24" s="102"/>
      <c r="AH24" s="261" t="s">
        <v>363</v>
      </c>
      <c r="AI24" s="261"/>
      <c r="AJ24" s="258" t="s">
        <v>364</v>
      </c>
      <c r="AK24" s="277"/>
    </row>
    <row r="25" spans="1:47" x14ac:dyDescent="0.3">
      <c r="A25" s="127" t="s">
        <v>111</v>
      </c>
      <c r="B25" s="102">
        <v>37</v>
      </c>
      <c r="C25" s="119"/>
      <c r="D25" s="103">
        <v>42816</v>
      </c>
      <c r="E25" s="103"/>
      <c r="F25" s="102"/>
      <c r="G25" s="261" t="s">
        <v>363</v>
      </c>
      <c r="H25" s="261"/>
      <c r="I25" s="102"/>
      <c r="J25" s="264" t="s">
        <v>792</v>
      </c>
      <c r="K25" s="264"/>
      <c r="L25" s="264"/>
      <c r="M25" s="264"/>
      <c r="N25" s="113"/>
      <c r="O25" s="251" t="s">
        <v>398</v>
      </c>
      <c r="P25" s="252"/>
      <c r="Q25" s="252"/>
      <c r="R25" s="252"/>
      <c r="S25" s="252"/>
      <c r="T25" s="252"/>
      <c r="U25" s="113"/>
      <c r="V25" s="257" t="s">
        <v>1</v>
      </c>
      <c r="W25" s="257"/>
      <c r="X25" s="257"/>
      <c r="Y25" s="250" t="s">
        <v>362</v>
      </c>
      <c r="Z25" s="250"/>
      <c r="AA25" s="250"/>
      <c r="AB25" s="250"/>
      <c r="AC25" s="250"/>
      <c r="AD25" s="250"/>
      <c r="AE25" s="250"/>
      <c r="AF25" s="250"/>
      <c r="AG25" s="102"/>
      <c r="AH25" s="258" t="s">
        <v>364</v>
      </c>
      <c r="AI25" s="258"/>
      <c r="AJ25" s="250" t="s">
        <v>365</v>
      </c>
      <c r="AK25" s="278"/>
    </row>
    <row r="26" spans="1:47" ht="15" thickBot="1" x14ac:dyDescent="0.35">
      <c r="A26" s="136" t="s">
        <v>112</v>
      </c>
      <c r="B26" s="106">
        <v>36</v>
      </c>
      <c r="C26" s="107"/>
      <c r="D26" s="108">
        <v>42817</v>
      </c>
      <c r="E26" s="108"/>
      <c r="F26" s="106"/>
      <c r="G26" s="265" t="s">
        <v>364</v>
      </c>
      <c r="H26" s="265"/>
      <c r="I26" s="106"/>
      <c r="J26" s="264" t="s">
        <v>792</v>
      </c>
      <c r="K26" s="264"/>
      <c r="L26" s="264"/>
      <c r="M26" s="264"/>
      <c r="N26" s="121"/>
      <c r="O26" s="299" t="s">
        <v>398</v>
      </c>
      <c r="P26" s="300"/>
      <c r="Q26" s="300"/>
      <c r="R26" s="300"/>
      <c r="S26" s="300"/>
      <c r="T26" s="300"/>
      <c r="U26" s="121"/>
      <c r="V26" s="291" t="s">
        <v>1</v>
      </c>
      <c r="W26" s="291"/>
      <c r="X26" s="291"/>
      <c r="Y26" s="279" t="s">
        <v>362</v>
      </c>
      <c r="Z26" s="279"/>
      <c r="AA26" s="279"/>
      <c r="AB26" s="279"/>
      <c r="AC26" s="279"/>
      <c r="AD26" s="279"/>
      <c r="AE26" s="279"/>
      <c r="AF26" s="279"/>
      <c r="AG26" s="106"/>
      <c r="AH26" s="279" t="s">
        <v>365</v>
      </c>
      <c r="AI26" s="280"/>
      <c r="AJ26" s="263" t="s">
        <v>363</v>
      </c>
      <c r="AK26" s="281"/>
    </row>
    <row r="27" spans="1:47" ht="15" thickBot="1" x14ac:dyDescent="0.35">
      <c r="A27" s="126" t="s">
        <v>113</v>
      </c>
      <c r="B27" s="97">
        <v>35</v>
      </c>
      <c r="C27" s="98" t="s">
        <v>157</v>
      </c>
      <c r="D27" s="98">
        <v>42818</v>
      </c>
      <c r="E27" s="268" t="s">
        <v>394</v>
      </c>
      <c r="F27" s="268"/>
      <c r="G27" s="97"/>
      <c r="H27" s="286" t="s">
        <v>365</v>
      </c>
      <c r="I27" s="287"/>
      <c r="J27" s="297" t="s">
        <v>395</v>
      </c>
      <c r="K27" s="298"/>
      <c r="L27" s="298"/>
      <c r="M27" s="298"/>
      <c r="N27" s="298"/>
      <c r="O27" s="298"/>
      <c r="P27" s="298"/>
      <c r="Q27" s="298"/>
      <c r="R27" s="97"/>
      <c r="S27" s="97"/>
      <c r="T27" s="309" t="s">
        <v>792</v>
      </c>
      <c r="U27" s="310"/>
      <c r="V27" s="310"/>
      <c r="W27" s="310"/>
      <c r="X27" s="310"/>
      <c r="Y27" s="310"/>
      <c r="Z27" s="310"/>
      <c r="AA27" s="311"/>
      <c r="AB27" s="97"/>
      <c r="AC27" s="97"/>
      <c r="AD27" s="295" t="s">
        <v>400</v>
      </c>
      <c r="AE27" s="295"/>
      <c r="AF27" s="295"/>
      <c r="AG27" s="97"/>
      <c r="AH27" s="273" t="s">
        <v>363</v>
      </c>
      <c r="AI27" s="273"/>
      <c r="AJ27" s="266" t="s">
        <v>364</v>
      </c>
      <c r="AK27" s="294"/>
    </row>
    <row r="28" spans="1:47" x14ac:dyDescent="0.3">
      <c r="A28" s="127" t="s">
        <v>114</v>
      </c>
      <c r="B28" s="102">
        <v>34</v>
      </c>
      <c r="C28" s="102"/>
      <c r="D28" s="103">
        <v>42819</v>
      </c>
      <c r="E28" s="296" t="s">
        <v>401</v>
      </c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296"/>
      <c r="T28" s="296"/>
      <c r="U28" s="296"/>
      <c r="V28" s="296"/>
      <c r="W28" s="296"/>
      <c r="X28" s="296"/>
      <c r="Y28" s="296"/>
      <c r="Z28" s="296"/>
      <c r="AA28" s="296"/>
      <c r="AB28" s="296"/>
      <c r="AC28" s="296"/>
      <c r="AD28" s="296"/>
      <c r="AE28" s="296"/>
      <c r="AF28" s="296"/>
      <c r="AG28" s="296"/>
      <c r="AH28" s="296"/>
      <c r="AI28" s="296"/>
      <c r="AJ28" s="296"/>
      <c r="AK28" s="296"/>
    </row>
    <row r="29" spans="1:47" ht="15" customHeight="1" x14ac:dyDescent="0.3">
      <c r="A29" s="127" t="s">
        <v>115</v>
      </c>
      <c r="B29" s="102">
        <v>33</v>
      </c>
      <c r="C29" s="102"/>
      <c r="D29" s="103">
        <v>42820</v>
      </c>
      <c r="E29" s="255" t="s">
        <v>394</v>
      </c>
      <c r="F29" s="255"/>
      <c r="G29" s="102"/>
      <c r="H29" s="261" t="s">
        <v>363</v>
      </c>
      <c r="I29" s="261"/>
      <c r="J29" s="307" t="s">
        <v>376</v>
      </c>
      <c r="K29" s="308"/>
      <c r="L29" s="308"/>
      <c r="M29" s="308"/>
      <c r="N29" s="308"/>
      <c r="O29" s="308"/>
      <c r="P29" s="308"/>
      <c r="Q29" s="308"/>
      <c r="R29" s="308"/>
      <c r="S29" s="308"/>
      <c r="T29" s="308"/>
      <c r="U29" s="113"/>
      <c r="V29" s="257" t="s">
        <v>1</v>
      </c>
      <c r="W29" s="257"/>
      <c r="X29" s="257"/>
      <c r="Y29" s="250" t="s">
        <v>362</v>
      </c>
      <c r="Z29" s="250"/>
      <c r="AA29" s="250"/>
      <c r="AB29" s="250"/>
      <c r="AC29" s="250"/>
      <c r="AD29" s="250"/>
      <c r="AE29" s="250"/>
      <c r="AF29" s="250"/>
      <c r="AG29" s="102"/>
      <c r="AH29" s="258" t="s">
        <v>364</v>
      </c>
      <c r="AI29" s="258"/>
      <c r="AJ29" s="250" t="s">
        <v>365</v>
      </c>
      <c r="AK29" s="278"/>
    </row>
    <row r="30" spans="1:47" x14ac:dyDescent="0.3">
      <c r="A30" s="127" t="s">
        <v>109</v>
      </c>
      <c r="B30" s="102">
        <v>32</v>
      </c>
      <c r="C30" s="104"/>
      <c r="D30" s="103">
        <v>42821</v>
      </c>
      <c r="E30" s="255" t="s">
        <v>394</v>
      </c>
      <c r="F30" s="255"/>
      <c r="G30" s="102"/>
      <c r="H30" s="258" t="s">
        <v>364</v>
      </c>
      <c r="I30" s="258"/>
      <c r="J30" s="251" t="s">
        <v>376</v>
      </c>
      <c r="K30" s="252"/>
      <c r="L30" s="252"/>
      <c r="M30" s="252"/>
      <c r="N30" s="252"/>
      <c r="O30" s="252"/>
      <c r="P30" s="252"/>
      <c r="Q30" s="252"/>
      <c r="R30" s="252"/>
      <c r="S30" s="252"/>
      <c r="T30" s="252"/>
      <c r="U30" s="113"/>
      <c r="V30" s="257" t="s">
        <v>1</v>
      </c>
      <c r="W30" s="257"/>
      <c r="X30" s="257"/>
      <c r="Y30" s="250" t="s">
        <v>362</v>
      </c>
      <c r="Z30" s="250"/>
      <c r="AA30" s="250"/>
      <c r="AB30" s="250"/>
      <c r="AC30" s="250"/>
      <c r="AD30" s="250"/>
      <c r="AE30" s="250"/>
      <c r="AF30" s="250"/>
      <c r="AG30" s="102"/>
      <c r="AH30" s="250" t="s">
        <v>365</v>
      </c>
      <c r="AI30" s="262"/>
      <c r="AJ30" s="261" t="s">
        <v>363</v>
      </c>
      <c r="AK30" s="284"/>
    </row>
    <row r="31" spans="1:47" x14ac:dyDescent="0.3">
      <c r="A31" s="127" t="s">
        <v>110</v>
      </c>
      <c r="B31" s="102">
        <v>31</v>
      </c>
      <c r="C31" s="119"/>
      <c r="D31" s="103">
        <v>42822</v>
      </c>
      <c r="E31" s="255" t="s">
        <v>394</v>
      </c>
      <c r="F31" s="255"/>
      <c r="G31" s="102"/>
      <c r="H31" s="250" t="s">
        <v>365</v>
      </c>
      <c r="I31" s="262"/>
      <c r="J31" s="251" t="s">
        <v>376</v>
      </c>
      <c r="K31" s="252"/>
      <c r="L31" s="252"/>
      <c r="M31" s="252"/>
      <c r="N31" s="252"/>
      <c r="O31" s="252"/>
      <c r="P31" s="252"/>
      <c r="Q31" s="252"/>
      <c r="R31" s="252"/>
      <c r="S31" s="252"/>
      <c r="T31" s="252"/>
      <c r="U31" s="113"/>
      <c r="V31" s="257" t="s">
        <v>1</v>
      </c>
      <c r="W31" s="257"/>
      <c r="X31" s="257"/>
      <c r="Y31" s="250" t="s">
        <v>362</v>
      </c>
      <c r="Z31" s="250"/>
      <c r="AA31" s="250"/>
      <c r="AB31" s="250"/>
      <c r="AC31" s="250"/>
      <c r="AD31" s="250"/>
      <c r="AE31" s="250"/>
      <c r="AF31" s="250"/>
      <c r="AG31" s="102"/>
      <c r="AH31" s="261" t="s">
        <v>363</v>
      </c>
      <c r="AI31" s="261"/>
      <c r="AJ31" s="258" t="s">
        <v>364</v>
      </c>
      <c r="AK31" s="277"/>
    </row>
    <row r="32" spans="1:47" x14ac:dyDescent="0.3">
      <c r="A32" s="127" t="s">
        <v>111</v>
      </c>
      <c r="B32" s="102">
        <v>30</v>
      </c>
      <c r="C32" s="119"/>
      <c r="D32" s="103">
        <v>42823</v>
      </c>
      <c r="E32" s="103"/>
      <c r="F32" s="102"/>
      <c r="G32" s="102"/>
      <c r="H32" s="261" t="s">
        <v>363</v>
      </c>
      <c r="I32" s="261"/>
      <c r="J32" s="251" t="s">
        <v>376</v>
      </c>
      <c r="K32" s="252"/>
      <c r="L32" s="252"/>
      <c r="M32" s="252"/>
      <c r="N32" s="252"/>
      <c r="O32" s="252"/>
      <c r="P32" s="252"/>
      <c r="Q32" s="252"/>
      <c r="R32" s="252"/>
      <c r="S32" s="252"/>
      <c r="T32" s="252"/>
      <c r="U32" s="113"/>
      <c r="V32" s="257" t="s">
        <v>1</v>
      </c>
      <c r="W32" s="257"/>
      <c r="X32" s="257"/>
      <c r="Y32" s="250" t="s">
        <v>362</v>
      </c>
      <c r="Z32" s="250"/>
      <c r="AA32" s="250"/>
      <c r="AB32" s="250"/>
      <c r="AC32" s="250"/>
      <c r="AD32" s="250"/>
      <c r="AE32" s="250"/>
      <c r="AF32" s="250"/>
      <c r="AG32" s="102"/>
      <c r="AH32" s="258" t="s">
        <v>364</v>
      </c>
      <c r="AI32" s="258"/>
      <c r="AJ32" s="250" t="s">
        <v>365</v>
      </c>
      <c r="AK32" s="278"/>
    </row>
    <row r="33" spans="1:37" ht="15" thickBot="1" x14ac:dyDescent="0.35">
      <c r="A33" s="136" t="s">
        <v>112</v>
      </c>
      <c r="B33" s="106">
        <v>29</v>
      </c>
      <c r="C33" s="107"/>
      <c r="D33" s="108">
        <v>42824</v>
      </c>
      <c r="E33" s="260" t="s">
        <v>394</v>
      </c>
      <c r="F33" s="260"/>
      <c r="G33" s="106"/>
      <c r="H33" s="265" t="s">
        <v>364</v>
      </c>
      <c r="I33" s="265"/>
      <c r="J33" s="299" t="s">
        <v>376</v>
      </c>
      <c r="K33" s="300"/>
      <c r="L33" s="300"/>
      <c r="M33" s="300"/>
      <c r="N33" s="300"/>
      <c r="O33" s="300"/>
      <c r="P33" s="300"/>
      <c r="Q33" s="300"/>
      <c r="R33" s="300"/>
      <c r="S33" s="300"/>
      <c r="T33" s="300"/>
      <c r="U33" s="121"/>
      <c r="V33" s="291" t="s">
        <v>1</v>
      </c>
      <c r="W33" s="291"/>
      <c r="X33" s="291"/>
      <c r="Y33" s="279" t="s">
        <v>362</v>
      </c>
      <c r="Z33" s="279"/>
      <c r="AA33" s="279"/>
      <c r="AB33" s="279"/>
      <c r="AC33" s="279"/>
      <c r="AD33" s="279"/>
      <c r="AE33" s="279"/>
      <c r="AF33" s="279"/>
      <c r="AG33" s="106"/>
      <c r="AH33" s="279" t="s">
        <v>365</v>
      </c>
      <c r="AI33" s="280"/>
      <c r="AJ33" s="263" t="s">
        <v>363</v>
      </c>
      <c r="AK33" s="281"/>
    </row>
    <row r="34" spans="1:37" ht="15" thickBot="1" x14ac:dyDescent="0.35">
      <c r="A34" s="126" t="s">
        <v>113</v>
      </c>
      <c r="B34" s="97">
        <v>28</v>
      </c>
      <c r="C34" s="115" t="s">
        <v>156</v>
      </c>
      <c r="D34" s="115">
        <v>42825</v>
      </c>
      <c r="E34" s="268" t="s">
        <v>394</v>
      </c>
      <c r="F34" s="268"/>
      <c r="G34" s="97"/>
      <c r="J34" s="292" t="s">
        <v>407</v>
      </c>
      <c r="K34" s="292"/>
      <c r="L34" s="292"/>
      <c r="M34" s="292"/>
      <c r="N34" s="292"/>
      <c r="O34" s="292"/>
      <c r="P34" s="292"/>
      <c r="Q34" s="292"/>
      <c r="R34" s="292"/>
      <c r="S34" s="292"/>
      <c r="T34" s="292"/>
      <c r="U34" s="292"/>
      <c r="V34" s="292"/>
      <c r="W34" s="292"/>
      <c r="X34" s="292"/>
      <c r="Y34" s="292"/>
      <c r="Z34" s="292"/>
      <c r="AA34" s="292"/>
      <c r="AB34" s="137"/>
      <c r="AC34" s="137"/>
      <c r="AD34" s="137"/>
      <c r="AE34" s="137"/>
      <c r="AF34" s="137"/>
      <c r="AG34" s="97"/>
      <c r="AH34" s="273" t="s">
        <v>363</v>
      </c>
      <c r="AI34" s="273"/>
      <c r="AJ34" s="266" t="s">
        <v>364</v>
      </c>
      <c r="AK34" s="294"/>
    </row>
    <row r="35" spans="1:37" x14ac:dyDescent="0.3">
      <c r="A35" s="127" t="s">
        <v>114</v>
      </c>
      <c r="B35" s="102">
        <v>27</v>
      </c>
      <c r="C35" s="102"/>
      <c r="D35" s="103">
        <v>42826</v>
      </c>
      <c r="E35" s="103"/>
      <c r="F35" s="102"/>
      <c r="G35" s="102"/>
      <c r="H35" s="286" t="s">
        <v>365</v>
      </c>
      <c r="I35" s="287"/>
      <c r="J35" s="251" t="s">
        <v>376</v>
      </c>
      <c r="K35" s="252"/>
      <c r="L35" s="252"/>
      <c r="M35" s="252"/>
      <c r="N35" s="252"/>
      <c r="O35" s="252"/>
      <c r="P35" s="252"/>
      <c r="Q35" s="252"/>
      <c r="R35" s="252"/>
      <c r="S35" s="252"/>
      <c r="T35" s="252"/>
      <c r="U35" s="113"/>
      <c r="V35" s="257" t="s">
        <v>1</v>
      </c>
      <c r="W35" s="257"/>
      <c r="X35" s="257"/>
      <c r="Y35" s="257"/>
      <c r="Z35" s="250" t="s">
        <v>362</v>
      </c>
      <c r="AA35" s="250"/>
      <c r="AB35" s="250"/>
      <c r="AC35" s="250"/>
      <c r="AD35" s="250"/>
      <c r="AE35" s="250"/>
      <c r="AF35" s="250"/>
      <c r="AG35" s="102"/>
      <c r="AH35" s="102"/>
      <c r="AI35" s="102"/>
      <c r="AJ35" s="102"/>
      <c r="AK35" s="72"/>
    </row>
    <row r="36" spans="1:37" x14ac:dyDescent="0.3">
      <c r="A36" s="127" t="s">
        <v>115</v>
      </c>
      <c r="B36" s="102">
        <v>26</v>
      </c>
      <c r="C36" s="102"/>
      <c r="D36" s="103">
        <v>42827</v>
      </c>
      <c r="E36" s="255" t="s">
        <v>394</v>
      </c>
      <c r="F36" s="255"/>
      <c r="G36" s="102"/>
      <c r="H36" s="261" t="s">
        <v>363</v>
      </c>
      <c r="I36" s="261"/>
      <c r="J36" s="251" t="s">
        <v>376</v>
      </c>
      <c r="K36" s="252"/>
      <c r="L36" s="252"/>
      <c r="M36" s="252"/>
      <c r="N36" s="252"/>
      <c r="O36" s="252"/>
      <c r="P36" s="252"/>
      <c r="Q36" s="252"/>
      <c r="R36" s="252"/>
      <c r="S36" s="252"/>
      <c r="T36" s="252"/>
      <c r="U36" s="113"/>
      <c r="V36" s="257" t="s">
        <v>1</v>
      </c>
      <c r="W36" s="257"/>
      <c r="X36" s="257"/>
      <c r="Y36" s="257"/>
      <c r="Z36" s="250" t="s">
        <v>362</v>
      </c>
      <c r="AA36" s="250"/>
      <c r="AB36" s="250"/>
      <c r="AC36" s="250"/>
      <c r="AD36" s="250"/>
      <c r="AE36" s="250"/>
      <c r="AF36" s="250"/>
      <c r="AG36" s="102"/>
      <c r="AH36" s="258" t="s">
        <v>364</v>
      </c>
      <c r="AI36" s="258"/>
      <c r="AJ36" s="250" t="s">
        <v>365</v>
      </c>
      <c r="AK36" s="278"/>
    </row>
    <row r="37" spans="1:37" x14ac:dyDescent="0.3">
      <c r="A37" s="127" t="s">
        <v>109</v>
      </c>
      <c r="B37" s="102">
        <v>25</v>
      </c>
      <c r="C37" s="119"/>
      <c r="D37" s="103">
        <v>42828</v>
      </c>
      <c r="E37" s="255" t="s">
        <v>394</v>
      </c>
      <c r="F37" s="255"/>
      <c r="G37" s="102"/>
      <c r="H37" s="258" t="s">
        <v>364</v>
      </c>
      <c r="I37" s="258"/>
      <c r="J37" s="251" t="s">
        <v>376</v>
      </c>
      <c r="K37" s="252"/>
      <c r="L37" s="252"/>
      <c r="M37" s="252"/>
      <c r="N37" s="252"/>
      <c r="O37" s="252"/>
      <c r="P37" s="252"/>
      <c r="Q37" s="252"/>
      <c r="R37" s="252"/>
      <c r="S37" s="252"/>
      <c r="T37" s="252"/>
      <c r="U37" s="113"/>
      <c r="V37" s="257" t="s">
        <v>1</v>
      </c>
      <c r="W37" s="257"/>
      <c r="X37" s="257"/>
      <c r="Y37" s="257"/>
      <c r="Z37" s="250" t="s">
        <v>362</v>
      </c>
      <c r="AA37" s="250"/>
      <c r="AB37" s="250"/>
      <c r="AC37" s="250"/>
      <c r="AD37" s="250"/>
      <c r="AE37" s="250"/>
      <c r="AF37" s="250"/>
      <c r="AG37" s="102"/>
      <c r="AH37" s="250" t="s">
        <v>365</v>
      </c>
      <c r="AI37" s="262"/>
      <c r="AJ37" s="261" t="s">
        <v>363</v>
      </c>
      <c r="AK37" s="284"/>
    </row>
    <row r="38" spans="1:37" x14ac:dyDescent="0.3">
      <c r="A38" s="127" t="s">
        <v>110</v>
      </c>
      <c r="B38" s="102">
        <v>24</v>
      </c>
      <c r="C38" s="104"/>
      <c r="D38" s="103">
        <v>42829</v>
      </c>
      <c r="E38" s="255" t="s">
        <v>394</v>
      </c>
      <c r="F38" s="255"/>
      <c r="G38" s="102"/>
      <c r="H38" s="250" t="s">
        <v>365</v>
      </c>
      <c r="I38" s="262"/>
      <c r="J38" s="251" t="s">
        <v>376</v>
      </c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113"/>
      <c r="V38" s="257" t="s">
        <v>1</v>
      </c>
      <c r="W38" s="257"/>
      <c r="X38" s="257"/>
      <c r="Y38" s="257"/>
      <c r="Z38" s="250" t="s">
        <v>362</v>
      </c>
      <c r="AA38" s="250"/>
      <c r="AB38" s="250"/>
      <c r="AC38" s="250"/>
      <c r="AD38" s="250"/>
      <c r="AE38" s="250"/>
      <c r="AF38" s="250"/>
      <c r="AG38" s="102"/>
      <c r="AH38" s="261" t="s">
        <v>363</v>
      </c>
      <c r="AI38" s="261"/>
      <c r="AJ38" s="258" t="s">
        <v>364</v>
      </c>
      <c r="AK38" s="277"/>
    </row>
    <row r="39" spans="1:37" x14ac:dyDescent="0.3">
      <c r="A39" s="127" t="s">
        <v>111</v>
      </c>
      <c r="B39" s="102">
        <v>23</v>
      </c>
      <c r="C39" s="104"/>
      <c r="D39" s="103">
        <v>42830</v>
      </c>
      <c r="E39" s="103"/>
      <c r="F39" s="102"/>
      <c r="G39" s="102"/>
      <c r="H39" s="102"/>
      <c r="I39" s="317"/>
      <c r="J39" s="259"/>
      <c r="K39" s="259"/>
      <c r="L39" s="259"/>
      <c r="M39" s="259"/>
      <c r="N39" s="259"/>
      <c r="O39" s="259"/>
      <c r="P39" s="318"/>
      <c r="Q39" s="102"/>
      <c r="R39" s="251" t="s">
        <v>376</v>
      </c>
      <c r="S39" s="252"/>
      <c r="T39" s="252"/>
      <c r="U39" s="303"/>
      <c r="V39" s="252"/>
      <c r="W39" s="252"/>
      <c r="X39" s="252"/>
      <c r="Y39" s="252"/>
      <c r="Z39" s="252"/>
      <c r="AA39" s="252"/>
      <c r="AB39" s="252"/>
      <c r="AC39" s="113"/>
      <c r="AD39" s="250" t="s">
        <v>362</v>
      </c>
      <c r="AE39" s="250"/>
      <c r="AF39" s="250"/>
      <c r="AG39" s="250"/>
      <c r="AH39" s="250"/>
      <c r="AI39" s="250"/>
      <c r="AJ39" s="250"/>
      <c r="AK39" s="122"/>
    </row>
    <row r="40" spans="1:37" ht="15" thickBot="1" x14ac:dyDescent="0.35">
      <c r="A40" s="136" t="s">
        <v>112</v>
      </c>
      <c r="B40" s="106">
        <v>22</v>
      </c>
      <c r="C40" s="139"/>
      <c r="D40" s="108">
        <v>42831</v>
      </c>
      <c r="E40" s="260" t="s">
        <v>394</v>
      </c>
      <c r="F40" s="260"/>
      <c r="G40" s="106"/>
      <c r="H40" s="263" t="s">
        <v>363</v>
      </c>
      <c r="I40" s="263"/>
      <c r="J40" s="299" t="s">
        <v>376</v>
      </c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121"/>
      <c r="V40" s="321" t="s">
        <v>1</v>
      </c>
      <c r="W40" s="321"/>
      <c r="X40" s="321"/>
      <c r="Y40" s="321"/>
      <c r="Z40" s="279" t="s">
        <v>362</v>
      </c>
      <c r="AA40" s="279"/>
      <c r="AB40" s="279"/>
      <c r="AC40" s="279"/>
      <c r="AD40" s="279"/>
      <c r="AE40" s="279"/>
      <c r="AF40" s="279"/>
      <c r="AG40" s="106"/>
      <c r="AH40" s="265" t="s">
        <v>364</v>
      </c>
      <c r="AI40" s="265"/>
      <c r="AJ40" s="279" t="s">
        <v>365</v>
      </c>
      <c r="AK40" s="285"/>
    </row>
    <row r="41" spans="1:37" ht="15" thickBot="1" x14ac:dyDescent="0.35">
      <c r="A41" s="126" t="s">
        <v>113</v>
      </c>
      <c r="B41" s="97">
        <v>21</v>
      </c>
      <c r="C41" s="115" t="s">
        <v>160</v>
      </c>
      <c r="D41" s="115">
        <v>42832</v>
      </c>
      <c r="E41" s="268" t="s">
        <v>394</v>
      </c>
      <c r="F41" s="268"/>
      <c r="G41" s="97"/>
      <c r="H41" s="250" t="s">
        <v>365</v>
      </c>
      <c r="I41" s="262"/>
      <c r="J41" s="252" t="s">
        <v>376</v>
      </c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113"/>
      <c r="V41" s="257" t="s">
        <v>1</v>
      </c>
      <c r="W41" s="257"/>
      <c r="X41" s="257"/>
      <c r="Y41" s="257"/>
      <c r="Z41" s="250" t="s">
        <v>362</v>
      </c>
      <c r="AA41" s="250"/>
      <c r="AB41" s="250"/>
      <c r="AC41" s="250"/>
      <c r="AD41" s="250"/>
      <c r="AE41" s="250"/>
      <c r="AF41" s="250"/>
      <c r="AG41" s="97"/>
      <c r="AH41" s="261" t="s">
        <v>363</v>
      </c>
      <c r="AI41" s="261"/>
      <c r="AJ41" s="258" t="s">
        <v>364</v>
      </c>
      <c r="AK41" s="277"/>
    </row>
    <row r="42" spans="1:37" x14ac:dyDescent="0.3">
      <c r="A42" s="127" t="s">
        <v>114</v>
      </c>
      <c r="B42" s="102">
        <v>20</v>
      </c>
      <c r="C42" s="102"/>
      <c r="D42" s="103">
        <v>42833</v>
      </c>
      <c r="E42" s="103"/>
      <c r="F42" s="102"/>
      <c r="G42" s="102"/>
      <c r="H42" s="258" t="s">
        <v>364</v>
      </c>
      <c r="I42" s="258"/>
      <c r="J42" s="252" t="s">
        <v>376</v>
      </c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113"/>
      <c r="V42" s="257" t="s">
        <v>1</v>
      </c>
      <c r="W42" s="257"/>
      <c r="X42" s="257"/>
      <c r="Y42" s="257"/>
      <c r="Z42" s="250" t="s">
        <v>362</v>
      </c>
      <c r="AA42" s="250"/>
      <c r="AB42" s="250"/>
      <c r="AC42" s="250"/>
      <c r="AD42" s="250"/>
      <c r="AE42" s="250"/>
      <c r="AF42" s="250"/>
      <c r="AG42" s="102"/>
      <c r="AH42" s="286" t="s">
        <v>365</v>
      </c>
      <c r="AI42" s="287"/>
      <c r="AJ42" s="273" t="s">
        <v>363</v>
      </c>
      <c r="AK42" s="288"/>
    </row>
    <row r="43" spans="1:37" x14ac:dyDescent="0.3">
      <c r="A43" s="127" t="s">
        <v>115</v>
      </c>
      <c r="B43" s="102">
        <v>19</v>
      </c>
      <c r="C43" s="102"/>
      <c r="D43" s="103">
        <v>42834</v>
      </c>
      <c r="E43" s="255" t="s">
        <v>394</v>
      </c>
      <c r="F43" s="255"/>
      <c r="G43" s="102"/>
      <c r="H43" s="250" t="s">
        <v>365</v>
      </c>
      <c r="I43" s="262"/>
      <c r="J43" s="251" t="s">
        <v>376</v>
      </c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113"/>
      <c r="V43" s="257" t="s">
        <v>1</v>
      </c>
      <c r="W43" s="257"/>
      <c r="X43" s="257"/>
      <c r="Y43" s="257"/>
      <c r="Z43" s="250" t="s">
        <v>362</v>
      </c>
      <c r="AA43" s="250"/>
      <c r="AB43" s="250"/>
      <c r="AC43" s="250"/>
      <c r="AD43" s="250"/>
      <c r="AE43" s="250"/>
      <c r="AF43" s="250"/>
      <c r="AG43" s="102"/>
      <c r="AH43" s="261" t="s">
        <v>363</v>
      </c>
      <c r="AI43" s="261"/>
      <c r="AJ43" s="258" t="s">
        <v>364</v>
      </c>
      <c r="AK43" s="277"/>
    </row>
    <row r="44" spans="1:37" x14ac:dyDescent="0.3">
      <c r="A44" s="127" t="s">
        <v>109</v>
      </c>
      <c r="B44" s="102">
        <v>18</v>
      </c>
      <c r="C44" s="104"/>
      <c r="D44" s="103">
        <v>42835</v>
      </c>
      <c r="E44" s="255" t="s">
        <v>394</v>
      </c>
      <c r="F44" s="255"/>
      <c r="G44" s="102"/>
      <c r="H44" s="261" t="s">
        <v>363</v>
      </c>
      <c r="I44" s="261"/>
      <c r="J44" s="251" t="s">
        <v>376</v>
      </c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113"/>
      <c r="V44" s="257" t="s">
        <v>1</v>
      </c>
      <c r="W44" s="257"/>
      <c r="X44" s="257"/>
      <c r="Y44" s="257"/>
      <c r="Z44" s="250" t="s">
        <v>362</v>
      </c>
      <c r="AA44" s="250"/>
      <c r="AB44" s="250"/>
      <c r="AC44" s="250"/>
      <c r="AD44" s="250"/>
      <c r="AE44" s="250"/>
      <c r="AF44" s="250"/>
      <c r="AG44" s="102"/>
      <c r="AH44" s="258" t="s">
        <v>364</v>
      </c>
      <c r="AI44" s="258"/>
      <c r="AJ44" s="250" t="s">
        <v>365</v>
      </c>
      <c r="AK44" s="278"/>
    </row>
    <row r="45" spans="1:37" x14ac:dyDescent="0.3">
      <c r="A45" s="127" t="s">
        <v>110</v>
      </c>
      <c r="B45" s="102">
        <v>17</v>
      </c>
      <c r="C45" s="104"/>
      <c r="D45" s="103">
        <v>42836</v>
      </c>
      <c r="E45" s="103"/>
      <c r="F45" s="102"/>
      <c r="G45" s="102"/>
      <c r="H45" s="258" t="s">
        <v>364</v>
      </c>
      <c r="I45" s="258"/>
      <c r="J45" s="251" t="s">
        <v>376</v>
      </c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113"/>
      <c r="V45" s="257" t="s">
        <v>1</v>
      </c>
      <c r="W45" s="257"/>
      <c r="X45" s="257"/>
      <c r="Y45" s="257"/>
      <c r="Z45" s="250" t="s">
        <v>362</v>
      </c>
      <c r="AA45" s="250"/>
      <c r="AB45" s="250"/>
      <c r="AC45" s="250"/>
      <c r="AD45" s="250"/>
      <c r="AE45" s="250"/>
      <c r="AF45" s="250"/>
      <c r="AG45" s="102"/>
      <c r="AH45" s="250" t="s">
        <v>365</v>
      </c>
      <c r="AI45" s="262"/>
      <c r="AJ45" s="261" t="s">
        <v>363</v>
      </c>
      <c r="AK45" s="284"/>
    </row>
    <row r="46" spans="1:37" x14ac:dyDescent="0.3">
      <c r="A46" s="127" t="s">
        <v>111</v>
      </c>
      <c r="B46" s="102">
        <v>16</v>
      </c>
      <c r="C46" s="104"/>
      <c r="D46" s="103">
        <v>42837</v>
      </c>
      <c r="E46" s="255" t="s">
        <v>394</v>
      </c>
      <c r="F46" s="255"/>
      <c r="G46" s="102"/>
      <c r="H46" s="250" t="s">
        <v>365</v>
      </c>
      <c r="I46" s="262"/>
      <c r="J46" s="293" t="s">
        <v>388</v>
      </c>
      <c r="K46" s="293"/>
      <c r="L46" s="293"/>
      <c r="M46" s="293"/>
      <c r="N46" s="293"/>
      <c r="O46" s="293"/>
      <c r="P46" s="293"/>
      <c r="Q46" s="293"/>
      <c r="R46" s="293"/>
      <c r="S46" s="293"/>
      <c r="T46" s="293"/>
      <c r="U46" s="306"/>
      <c r="V46" s="293"/>
      <c r="W46" s="293"/>
      <c r="X46" s="293"/>
      <c r="Y46" s="293"/>
      <c r="Z46" s="102"/>
      <c r="AA46" s="257"/>
      <c r="AB46" s="257"/>
      <c r="AC46" s="250" t="s">
        <v>362</v>
      </c>
      <c r="AD46" s="250"/>
      <c r="AE46" s="250"/>
      <c r="AF46" s="250"/>
      <c r="AG46" s="102"/>
      <c r="AH46" s="261" t="s">
        <v>363</v>
      </c>
      <c r="AI46" s="261"/>
      <c r="AJ46" s="258" t="s">
        <v>364</v>
      </c>
      <c r="AK46" s="277"/>
    </row>
    <row r="47" spans="1:37" ht="15" thickBot="1" x14ac:dyDescent="0.35">
      <c r="A47" s="136" t="s">
        <v>112</v>
      </c>
      <c r="B47" s="106">
        <v>15</v>
      </c>
      <c r="C47" s="107"/>
      <c r="D47" s="108">
        <v>42838</v>
      </c>
      <c r="E47" s="260" t="s">
        <v>394</v>
      </c>
      <c r="F47" s="260"/>
      <c r="G47" s="106"/>
      <c r="H47" s="263" t="s">
        <v>363</v>
      </c>
      <c r="I47" s="263"/>
      <c r="J47" s="305" t="s">
        <v>388</v>
      </c>
      <c r="K47" s="305"/>
      <c r="L47" s="305"/>
      <c r="M47" s="305"/>
      <c r="N47" s="305"/>
      <c r="O47" s="305"/>
      <c r="P47" s="305"/>
      <c r="Q47" s="305"/>
      <c r="R47" s="305"/>
      <c r="S47" s="305"/>
      <c r="T47" s="305"/>
      <c r="U47" s="305"/>
      <c r="V47" s="305"/>
      <c r="W47" s="305"/>
      <c r="X47" s="305"/>
      <c r="Y47" s="305"/>
      <c r="Z47" s="106"/>
      <c r="AA47" s="291"/>
      <c r="AB47" s="291"/>
      <c r="AC47" s="279" t="s">
        <v>362</v>
      </c>
      <c r="AD47" s="279"/>
      <c r="AE47" s="279"/>
      <c r="AF47" s="279"/>
      <c r="AG47" s="106"/>
      <c r="AH47" s="265" t="s">
        <v>364</v>
      </c>
      <c r="AI47" s="265"/>
      <c r="AJ47" s="279" t="s">
        <v>365</v>
      </c>
      <c r="AK47" s="285"/>
    </row>
    <row r="48" spans="1:37" x14ac:dyDescent="0.3">
      <c r="A48" s="126" t="s">
        <v>113</v>
      </c>
      <c r="B48" s="97">
        <v>14</v>
      </c>
      <c r="C48" s="116" t="s">
        <v>161</v>
      </c>
      <c r="D48" s="116">
        <v>42839</v>
      </c>
      <c r="E48" s="99"/>
      <c r="F48" s="97"/>
      <c r="G48" s="97"/>
      <c r="H48" s="266" t="s">
        <v>364</v>
      </c>
      <c r="I48" s="266"/>
      <c r="J48" s="293" t="s">
        <v>388</v>
      </c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3"/>
      <c r="V48" s="293"/>
      <c r="W48" s="293"/>
      <c r="X48" s="293"/>
      <c r="Y48" s="293"/>
      <c r="Z48" s="113"/>
      <c r="AA48" s="138"/>
      <c r="AB48" s="138"/>
      <c r="AC48" s="286" t="s">
        <v>362</v>
      </c>
      <c r="AD48" s="286"/>
      <c r="AE48" s="286"/>
      <c r="AF48" s="286"/>
      <c r="AG48" s="97"/>
      <c r="AH48" s="286" t="s">
        <v>365</v>
      </c>
      <c r="AI48" s="287"/>
      <c r="AJ48" s="273" t="s">
        <v>363</v>
      </c>
      <c r="AK48" s="288"/>
    </row>
    <row r="49" spans="1:37" x14ac:dyDescent="0.3">
      <c r="A49" s="127" t="s">
        <v>114</v>
      </c>
      <c r="B49" s="102">
        <v>13</v>
      </c>
      <c r="C49" s="102"/>
      <c r="D49" s="103">
        <v>42840</v>
      </c>
      <c r="E49" s="255" t="s">
        <v>394</v>
      </c>
      <c r="F49" s="255"/>
      <c r="G49" s="102"/>
      <c r="H49" s="250" t="s">
        <v>365</v>
      </c>
      <c r="I49" s="262"/>
      <c r="J49" s="293" t="s">
        <v>388</v>
      </c>
      <c r="K49" s="293"/>
      <c r="L49" s="293"/>
      <c r="M49" s="293"/>
      <c r="N49" s="293"/>
      <c r="O49" s="293"/>
      <c r="P49" s="293"/>
      <c r="Q49" s="293"/>
      <c r="R49" s="293"/>
      <c r="S49" s="293"/>
      <c r="T49" s="293"/>
      <c r="U49" s="293"/>
      <c r="V49" s="293"/>
      <c r="W49" s="293"/>
      <c r="X49" s="293"/>
      <c r="Y49" s="293"/>
      <c r="Z49" s="102"/>
      <c r="AA49" s="257"/>
      <c r="AB49" s="257"/>
      <c r="AC49" s="250" t="s">
        <v>362</v>
      </c>
      <c r="AD49" s="250"/>
      <c r="AE49" s="250"/>
      <c r="AF49" s="250"/>
      <c r="AG49" s="102"/>
      <c r="AH49" s="261" t="s">
        <v>363</v>
      </c>
      <c r="AI49" s="261"/>
      <c r="AJ49" s="258" t="s">
        <v>364</v>
      </c>
      <c r="AK49" s="277"/>
    </row>
    <row r="50" spans="1:37" x14ac:dyDescent="0.3">
      <c r="A50" s="127" t="s">
        <v>115</v>
      </c>
      <c r="B50" s="102">
        <v>12</v>
      </c>
      <c r="C50" s="102"/>
      <c r="D50" s="103">
        <v>42841</v>
      </c>
      <c r="E50" s="255" t="s">
        <v>394</v>
      </c>
      <c r="F50" s="255"/>
      <c r="G50" s="102"/>
      <c r="H50" s="261" t="s">
        <v>363</v>
      </c>
      <c r="I50" s="261"/>
      <c r="J50" s="293" t="s">
        <v>388</v>
      </c>
      <c r="K50" s="293"/>
      <c r="L50" s="293"/>
      <c r="M50" s="293"/>
      <c r="N50" s="293"/>
      <c r="O50" s="293"/>
      <c r="P50" s="293"/>
      <c r="Q50" s="293"/>
      <c r="R50" s="293"/>
      <c r="S50" s="293"/>
      <c r="T50" s="293"/>
      <c r="U50" s="293"/>
      <c r="V50" s="293"/>
      <c r="W50" s="293"/>
      <c r="X50" s="293"/>
      <c r="Y50" s="293"/>
      <c r="Z50" s="102"/>
      <c r="AA50" s="257"/>
      <c r="AB50" s="257"/>
      <c r="AC50" s="250" t="s">
        <v>362</v>
      </c>
      <c r="AD50" s="250"/>
      <c r="AE50" s="250"/>
      <c r="AF50" s="250"/>
      <c r="AG50" s="102"/>
      <c r="AH50" s="258" t="s">
        <v>364</v>
      </c>
      <c r="AI50" s="258"/>
      <c r="AJ50" s="250" t="s">
        <v>365</v>
      </c>
      <c r="AK50" s="278"/>
    </row>
    <row r="51" spans="1:37" x14ac:dyDescent="0.3">
      <c r="A51" s="127" t="s">
        <v>109</v>
      </c>
      <c r="B51" s="102">
        <v>11</v>
      </c>
      <c r="C51" s="104"/>
      <c r="D51" s="103">
        <v>42842</v>
      </c>
      <c r="E51" s="103"/>
      <c r="F51" s="102"/>
      <c r="G51" s="102"/>
      <c r="H51" s="258" t="s">
        <v>364</v>
      </c>
      <c r="I51" s="258"/>
      <c r="J51" s="293" t="s">
        <v>388</v>
      </c>
      <c r="K51" s="293"/>
      <c r="L51" s="293"/>
      <c r="M51" s="293"/>
      <c r="N51" s="293"/>
      <c r="O51" s="293"/>
      <c r="P51" s="293"/>
      <c r="Q51" s="293"/>
      <c r="R51" s="293"/>
      <c r="S51" s="293"/>
      <c r="T51" s="293"/>
      <c r="U51" s="293"/>
      <c r="V51" s="293"/>
      <c r="W51" s="293"/>
      <c r="X51" s="293"/>
      <c r="Y51" s="293"/>
      <c r="Z51" s="102"/>
      <c r="AA51" s="257"/>
      <c r="AB51" s="257"/>
      <c r="AC51" s="250" t="s">
        <v>362</v>
      </c>
      <c r="AD51" s="250"/>
      <c r="AE51" s="250"/>
      <c r="AF51" s="250"/>
      <c r="AG51" s="102"/>
      <c r="AH51" s="250" t="s">
        <v>365</v>
      </c>
      <c r="AI51" s="262"/>
      <c r="AJ51" s="261" t="s">
        <v>363</v>
      </c>
      <c r="AK51" s="284"/>
    </row>
    <row r="52" spans="1:37" x14ac:dyDescent="0.3">
      <c r="A52" s="101" t="s">
        <v>110</v>
      </c>
      <c r="B52" s="102">
        <v>10</v>
      </c>
      <c r="C52" s="104"/>
      <c r="D52" s="103">
        <v>42843</v>
      </c>
      <c r="E52" s="255" t="s">
        <v>394</v>
      </c>
      <c r="F52" s="255"/>
      <c r="G52" s="102"/>
      <c r="H52" s="250" t="s">
        <v>365</v>
      </c>
      <c r="I52" s="262"/>
      <c r="J52" s="293" t="s">
        <v>388</v>
      </c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102"/>
      <c r="AA52" s="257"/>
      <c r="AB52" s="257"/>
      <c r="AC52" s="250" t="s">
        <v>362</v>
      </c>
      <c r="AD52" s="250"/>
      <c r="AE52" s="250"/>
      <c r="AF52" s="250"/>
      <c r="AG52" s="102"/>
      <c r="AH52" s="261" t="s">
        <v>363</v>
      </c>
      <c r="AI52" s="261"/>
      <c r="AJ52" s="258" t="s">
        <v>364</v>
      </c>
      <c r="AK52" s="277"/>
    </row>
    <row r="53" spans="1:37" x14ac:dyDescent="0.3">
      <c r="A53" s="101" t="s">
        <v>111</v>
      </c>
      <c r="B53" s="102">
        <v>9</v>
      </c>
      <c r="C53" s="104"/>
      <c r="D53" s="103">
        <v>42844</v>
      </c>
      <c r="E53" s="255" t="s">
        <v>394</v>
      </c>
      <c r="F53" s="255"/>
      <c r="G53" s="102"/>
      <c r="H53" s="261" t="s">
        <v>363</v>
      </c>
      <c r="I53" s="261"/>
      <c r="J53" s="293" t="s">
        <v>388</v>
      </c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102"/>
      <c r="AA53" s="257"/>
      <c r="AB53" s="257"/>
      <c r="AC53" s="250" t="s">
        <v>362</v>
      </c>
      <c r="AD53" s="250"/>
      <c r="AE53" s="250"/>
      <c r="AF53" s="250"/>
      <c r="AG53" s="102"/>
      <c r="AH53" s="258" t="s">
        <v>364</v>
      </c>
      <c r="AI53" s="258"/>
      <c r="AJ53" s="250" t="s">
        <v>365</v>
      </c>
      <c r="AK53" s="278"/>
    </row>
    <row r="54" spans="1:37" ht="15" thickBot="1" x14ac:dyDescent="0.35">
      <c r="A54" s="105" t="s">
        <v>112</v>
      </c>
      <c r="B54" s="106">
        <v>8</v>
      </c>
      <c r="C54" s="107"/>
      <c r="D54" s="108">
        <v>42845</v>
      </c>
      <c r="E54" s="289" t="s">
        <v>401</v>
      </c>
      <c r="F54" s="289"/>
      <c r="G54" s="289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89"/>
      <c r="AE54" s="289"/>
      <c r="AF54" s="289"/>
      <c r="AG54" s="289"/>
      <c r="AH54" s="289"/>
      <c r="AI54" s="289"/>
      <c r="AJ54" s="289"/>
      <c r="AK54" s="290"/>
    </row>
    <row r="55" spans="1:37" x14ac:dyDescent="0.3">
      <c r="A55" s="96" t="s">
        <v>113</v>
      </c>
      <c r="B55" s="97">
        <v>7</v>
      </c>
      <c r="C55" s="116" t="s">
        <v>42</v>
      </c>
      <c r="D55" s="116">
        <v>42846</v>
      </c>
      <c r="E55" s="268" t="s">
        <v>394</v>
      </c>
      <c r="F55" s="268"/>
      <c r="G55" s="97"/>
      <c r="J55" s="292" t="s">
        <v>595</v>
      </c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150"/>
      <c r="AC55" s="250" t="s">
        <v>362</v>
      </c>
      <c r="AD55" s="250"/>
      <c r="AE55" s="250"/>
      <c r="AF55" s="250"/>
      <c r="AG55" s="97"/>
    </row>
    <row r="56" spans="1:37" x14ac:dyDescent="0.3">
      <c r="A56" s="101" t="s">
        <v>114</v>
      </c>
      <c r="B56" s="102">
        <v>6</v>
      </c>
      <c r="C56" s="118"/>
      <c r="D56" s="103">
        <v>42847</v>
      </c>
      <c r="E56" s="103"/>
      <c r="F56" s="102"/>
      <c r="G56" s="102"/>
      <c r="H56" s="258" t="s">
        <v>364</v>
      </c>
      <c r="I56" s="258"/>
      <c r="J56" s="293" t="s">
        <v>388</v>
      </c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113"/>
      <c r="AA56" s="257"/>
      <c r="AB56" s="257"/>
      <c r="AC56" s="250" t="s">
        <v>362</v>
      </c>
      <c r="AD56" s="250"/>
      <c r="AE56" s="250"/>
      <c r="AF56" s="250"/>
      <c r="AG56" s="102"/>
      <c r="AH56" s="250" t="s">
        <v>365</v>
      </c>
      <c r="AI56" s="250"/>
      <c r="AJ56" s="261" t="s">
        <v>363</v>
      </c>
      <c r="AK56" s="261"/>
    </row>
    <row r="57" spans="1:37" x14ac:dyDescent="0.3">
      <c r="A57" s="101" t="s">
        <v>115</v>
      </c>
      <c r="B57" s="102">
        <v>5</v>
      </c>
      <c r="C57" s="102"/>
      <c r="D57" s="103">
        <v>42848</v>
      </c>
      <c r="E57" s="255" t="s">
        <v>394</v>
      </c>
      <c r="F57" s="255"/>
      <c r="G57" s="102"/>
      <c r="H57" s="250" t="s">
        <v>365</v>
      </c>
      <c r="I57" s="262"/>
      <c r="J57" s="293" t="s">
        <v>388</v>
      </c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102"/>
      <c r="AA57" s="257"/>
      <c r="AB57" s="257"/>
      <c r="AC57" s="250" t="s">
        <v>362</v>
      </c>
      <c r="AD57" s="250"/>
      <c r="AE57" s="250"/>
      <c r="AF57" s="250"/>
      <c r="AG57" s="102"/>
      <c r="AH57" s="261" t="s">
        <v>363</v>
      </c>
      <c r="AI57" s="261"/>
      <c r="AJ57" s="258" t="s">
        <v>364</v>
      </c>
      <c r="AK57" s="277"/>
    </row>
    <row r="58" spans="1:37" x14ac:dyDescent="0.3">
      <c r="A58" s="101" t="s">
        <v>109</v>
      </c>
      <c r="B58" s="102">
        <v>4</v>
      </c>
      <c r="C58" s="104"/>
      <c r="D58" s="103">
        <v>42849</v>
      </c>
      <c r="E58" s="255" t="s">
        <v>394</v>
      </c>
      <c r="F58" s="255"/>
      <c r="G58" s="102"/>
      <c r="H58" s="261" t="s">
        <v>363</v>
      </c>
      <c r="I58" s="261"/>
      <c r="J58" s="293" t="s">
        <v>388</v>
      </c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102"/>
      <c r="AA58" s="257"/>
      <c r="AB58" s="257"/>
      <c r="AC58" s="250" t="s">
        <v>362</v>
      </c>
      <c r="AD58" s="250"/>
      <c r="AE58" s="250"/>
      <c r="AF58" s="250"/>
      <c r="AG58" s="102"/>
      <c r="AH58" s="258" t="s">
        <v>364</v>
      </c>
      <c r="AI58" s="258"/>
      <c r="AJ58" s="250" t="s">
        <v>365</v>
      </c>
      <c r="AK58" s="278"/>
    </row>
    <row r="59" spans="1:37" x14ac:dyDescent="0.3">
      <c r="A59" s="101" t="s">
        <v>110</v>
      </c>
      <c r="B59" s="102">
        <v>3</v>
      </c>
      <c r="C59" s="104"/>
      <c r="D59" s="103">
        <v>42850</v>
      </c>
      <c r="E59" s="125"/>
      <c r="F59" s="125"/>
      <c r="G59" s="102"/>
      <c r="H59" s="258" t="s">
        <v>364</v>
      </c>
      <c r="I59" s="258"/>
      <c r="J59" s="293" t="s">
        <v>388</v>
      </c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102"/>
      <c r="AA59" s="257"/>
      <c r="AB59" s="257"/>
      <c r="AC59" s="250" t="s">
        <v>362</v>
      </c>
      <c r="AD59" s="250"/>
      <c r="AE59" s="250"/>
      <c r="AF59" s="250"/>
      <c r="AG59" s="102"/>
      <c r="AH59" s="250" t="s">
        <v>365</v>
      </c>
      <c r="AI59" s="262"/>
      <c r="AJ59" s="261" t="s">
        <v>363</v>
      </c>
      <c r="AK59" s="284"/>
    </row>
    <row r="60" spans="1:37" x14ac:dyDescent="0.3">
      <c r="A60" s="101" t="s">
        <v>111</v>
      </c>
      <c r="B60" s="102">
        <v>2</v>
      </c>
      <c r="C60" s="119"/>
      <c r="D60" s="103">
        <v>42851</v>
      </c>
      <c r="E60" s="255" t="s">
        <v>394</v>
      </c>
      <c r="F60" s="255"/>
      <c r="G60" s="102"/>
      <c r="H60" s="102"/>
      <c r="I60" s="102"/>
      <c r="J60" s="302" t="s">
        <v>402</v>
      </c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72"/>
    </row>
    <row r="61" spans="1:37" ht="15" thickBot="1" x14ac:dyDescent="0.35">
      <c r="A61" s="105" t="s">
        <v>112</v>
      </c>
      <c r="B61" s="106">
        <v>1</v>
      </c>
      <c r="C61" s="107"/>
      <c r="D61" s="108">
        <v>42852</v>
      </c>
      <c r="E61" s="260" t="s">
        <v>394</v>
      </c>
      <c r="F61" s="260"/>
      <c r="G61" s="106"/>
      <c r="H61" s="106"/>
      <c r="I61" s="106"/>
      <c r="J61" s="304"/>
      <c r="K61" s="304"/>
      <c r="L61" s="304"/>
      <c r="M61" s="304"/>
      <c r="N61" s="304"/>
      <c r="O61" s="304"/>
      <c r="P61" s="304"/>
      <c r="Q61" s="304"/>
      <c r="R61" s="304"/>
      <c r="S61" s="304"/>
      <c r="T61" s="304"/>
      <c r="U61" s="304"/>
      <c r="V61" s="304"/>
      <c r="W61" s="304"/>
      <c r="X61" s="304"/>
      <c r="Y61" s="304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9"/>
    </row>
    <row r="62" spans="1:37" x14ac:dyDescent="0.3">
      <c r="A62" s="83" t="s">
        <v>113</v>
      </c>
      <c r="B62" s="83">
        <v>0</v>
      </c>
      <c r="C62" s="117" t="s">
        <v>162</v>
      </c>
      <c r="D62" s="117">
        <v>42853</v>
      </c>
      <c r="E62" s="267"/>
      <c r="F62" s="267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</row>
  </sheetData>
  <mergeCells count="390">
    <mergeCell ref="J35:T35"/>
    <mergeCell ref="V35:Y35"/>
    <mergeCell ref="Z35:AF35"/>
    <mergeCell ref="J42:T42"/>
    <mergeCell ref="V42:Y42"/>
    <mergeCell ref="Z42:AF42"/>
    <mergeCell ref="H38:I38"/>
    <mergeCell ref="V45:Y45"/>
    <mergeCell ref="AC46:AF46"/>
    <mergeCell ref="H31:I31"/>
    <mergeCell ref="H32:I32"/>
    <mergeCell ref="AJ27:AK27"/>
    <mergeCell ref="AH29:AI29"/>
    <mergeCell ref="AJ29:AK29"/>
    <mergeCell ref="AH30:AI30"/>
    <mergeCell ref="H35:I35"/>
    <mergeCell ref="J56:Y56"/>
    <mergeCell ref="AA56:AB56"/>
    <mergeCell ref="AC56:AF56"/>
    <mergeCell ref="I39:P39"/>
    <mergeCell ref="J41:T41"/>
    <mergeCell ref="J43:T43"/>
    <mergeCell ref="J44:T44"/>
    <mergeCell ref="J45:T45"/>
    <mergeCell ref="V40:Y40"/>
    <mergeCell ref="Z40:AF40"/>
    <mergeCell ref="V41:Y41"/>
    <mergeCell ref="Z41:AF41"/>
    <mergeCell ref="V43:Y43"/>
    <mergeCell ref="Z43:AF43"/>
    <mergeCell ref="V44:Y44"/>
    <mergeCell ref="Z44:AF44"/>
    <mergeCell ref="H41:I41"/>
    <mergeCell ref="Y20:AF20"/>
    <mergeCell ref="Y21:AF21"/>
    <mergeCell ref="Y22:AF22"/>
    <mergeCell ref="Y23:AF23"/>
    <mergeCell ref="T19:AA19"/>
    <mergeCell ref="T24:AA24"/>
    <mergeCell ref="Y17:AA17"/>
    <mergeCell ref="AC17:AD17"/>
    <mergeCell ref="J22:T22"/>
    <mergeCell ref="J23:T23"/>
    <mergeCell ref="J18:M18"/>
    <mergeCell ref="J19:M19"/>
    <mergeCell ref="O18:T18"/>
    <mergeCell ref="J2:AA2"/>
    <mergeCell ref="T6:U6"/>
    <mergeCell ref="T12:AA12"/>
    <mergeCell ref="J3:M3"/>
    <mergeCell ref="J4:M4"/>
    <mergeCell ref="J5:M5"/>
    <mergeCell ref="H15:I15"/>
    <mergeCell ref="H16:I16"/>
    <mergeCell ref="G17:H17"/>
    <mergeCell ref="J15:T15"/>
    <mergeCell ref="V15:X15"/>
    <mergeCell ref="V14:X14"/>
    <mergeCell ref="V13:X13"/>
    <mergeCell ref="Y13:AF13"/>
    <mergeCell ref="Y14:AF14"/>
    <mergeCell ref="Y15:AF15"/>
    <mergeCell ref="Y16:AF16"/>
    <mergeCell ref="J10:M10"/>
    <mergeCell ref="O17:T17"/>
    <mergeCell ref="AD12:AK12"/>
    <mergeCell ref="J11:M11"/>
    <mergeCell ref="J12:M12"/>
    <mergeCell ref="P5:Q5"/>
    <mergeCell ref="J6:K6"/>
    <mergeCell ref="H59:I59"/>
    <mergeCell ref="H47:I47"/>
    <mergeCell ref="H48:I48"/>
    <mergeCell ref="H49:I49"/>
    <mergeCell ref="H50:I50"/>
    <mergeCell ref="H51:I51"/>
    <mergeCell ref="H52:I52"/>
    <mergeCell ref="H40:I40"/>
    <mergeCell ref="H42:I42"/>
    <mergeCell ref="H43:I43"/>
    <mergeCell ref="H44:I44"/>
    <mergeCell ref="H45:I45"/>
    <mergeCell ref="H46:I46"/>
    <mergeCell ref="H53:I53"/>
    <mergeCell ref="H56:I56"/>
    <mergeCell ref="H57:I57"/>
    <mergeCell ref="H58:I58"/>
    <mergeCell ref="J61:Y61"/>
    <mergeCell ref="O24:R24"/>
    <mergeCell ref="O19:R19"/>
    <mergeCell ref="J47:Y47"/>
    <mergeCell ref="J46:Y46"/>
    <mergeCell ref="J52:Y52"/>
    <mergeCell ref="J53:Y53"/>
    <mergeCell ref="J57:Y57"/>
    <mergeCell ref="J58:Y58"/>
    <mergeCell ref="J59:Y59"/>
    <mergeCell ref="J49:Y49"/>
    <mergeCell ref="J50:Y50"/>
    <mergeCell ref="J51:Y51"/>
    <mergeCell ref="J34:AA34"/>
    <mergeCell ref="J29:T29"/>
    <mergeCell ref="J30:T30"/>
    <mergeCell ref="J36:T36"/>
    <mergeCell ref="J37:T37"/>
    <mergeCell ref="J38:T38"/>
    <mergeCell ref="V36:Y36"/>
    <mergeCell ref="AA46:AB46"/>
    <mergeCell ref="Z45:AF45"/>
    <mergeCell ref="T27:AA27"/>
    <mergeCell ref="J31:T31"/>
    <mergeCell ref="AH13:AI13"/>
    <mergeCell ref="AJ13:AK13"/>
    <mergeCell ref="AH14:AI14"/>
    <mergeCell ref="AJ14:AK14"/>
    <mergeCell ref="J60:Y60"/>
    <mergeCell ref="V37:Y37"/>
    <mergeCell ref="V38:Y38"/>
    <mergeCell ref="Z36:AF36"/>
    <mergeCell ref="Z37:AF37"/>
    <mergeCell ref="Z38:AF38"/>
    <mergeCell ref="R39:AB39"/>
    <mergeCell ref="AD39:AJ39"/>
    <mergeCell ref="J40:T40"/>
    <mergeCell ref="Y18:AF18"/>
    <mergeCell ref="V17:X17"/>
    <mergeCell ref="V18:X18"/>
    <mergeCell ref="V20:X20"/>
    <mergeCell ref="V21:X21"/>
    <mergeCell ref="AD19:AF19"/>
    <mergeCell ref="J17:M17"/>
    <mergeCell ref="O25:T25"/>
    <mergeCell ref="O26:T26"/>
    <mergeCell ref="V22:X22"/>
    <mergeCell ref="V23:X23"/>
    <mergeCell ref="AH18:AI18"/>
    <mergeCell ref="AJ18:AK18"/>
    <mergeCell ref="AH19:AI19"/>
    <mergeCell ref="AJ19:AK19"/>
    <mergeCell ref="AH20:AI20"/>
    <mergeCell ref="AJ20:AK20"/>
    <mergeCell ref="AJ15:AK15"/>
    <mergeCell ref="AH15:AI15"/>
    <mergeCell ref="AH17:AI17"/>
    <mergeCell ref="AJ17:AK17"/>
    <mergeCell ref="AH21:AI21"/>
    <mergeCell ref="AJ21:AK21"/>
    <mergeCell ref="AH22:AI22"/>
    <mergeCell ref="AJ22:AK22"/>
    <mergeCell ref="AH23:AI23"/>
    <mergeCell ref="AJ23:AK23"/>
    <mergeCell ref="J27:Q27"/>
    <mergeCell ref="J32:T32"/>
    <mergeCell ref="J33:T33"/>
    <mergeCell ref="V29:X29"/>
    <mergeCell ref="V30:X30"/>
    <mergeCell ref="V31:X31"/>
    <mergeCell ref="V32:X32"/>
    <mergeCell ref="V33:X33"/>
    <mergeCell ref="Y29:AF29"/>
    <mergeCell ref="Y30:AF30"/>
    <mergeCell ref="Y31:AF31"/>
    <mergeCell ref="Y32:AF32"/>
    <mergeCell ref="Y33:AF33"/>
    <mergeCell ref="AD24:AF24"/>
    <mergeCell ref="V25:X25"/>
    <mergeCell ref="V26:X26"/>
    <mergeCell ref="Y25:AF25"/>
    <mergeCell ref="Y26:AF26"/>
    <mergeCell ref="H27:I27"/>
    <mergeCell ref="H29:I29"/>
    <mergeCell ref="AH36:AI36"/>
    <mergeCell ref="AJ36:AK36"/>
    <mergeCell ref="AH37:AI37"/>
    <mergeCell ref="AJ37:AK37"/>
    <mergeCell ref="AH38:AI38"/>
    <mergeCell ref="AJ38:AK38"/>
    <mergeCell ref="AH40:AI40"/>
    <mergeCell ref="AJ40:AK40"/>
    <mergeCell ref="AH34:AI34"/>
    <mergeCell ref="AJ34:AK34"/>
    <mergeCell ref="AD27:AF27"/>
    <mergeCell ref="AH31:AI31"/>
    <mergeCell ref="AJ31:AK31"/>
    <mergeCell ref="AH32:AI32"/>
    <mergeCell ref="AJ32:AK32"/>
    <mergeCell ref="AH33:AI33"/>
    <mergeCell ref="AJ33:AK33"/>
    <mergeCell ref="AH27:AI27"/>
    <mergeCell ref="AJ30:AK30"/>
    <mergeCell ref="E28:AK28"/>
    <mergeCell ref="H33:I33"/>
    <mergeCell ref="H30:I30"/>
    <mergeCell ref="AH41:AI41"/>
    <mergeCell ref="AJ41:AK41"/>
    <mergeCell ref="AJ56:AK56"/>
    <mergeCell ref="AH57:AI57"/>
    <mergeCell ref="AJ57:AK57"/>
    <mergeCell ref="AH58:AI58"/>
    <mergeCell ref="AJ58:AK58"/>
    <mergeCell ref="AH51:AI51"/>
    <mergeCell ref="AJ51:AK51"/>
    <mergeCell ref="AH52:AI52"/>
    <mergeCell ref="AJ52:AK52"/>
    <mergeCell ref="AH53:AI53"/>
    <mergeCell ref="AJ53:AK53"/>
    <mergeCell ref="E54:AK54"/>
    <mergeCell ref="AC52:AF52"/>
    <mergeCell ref="AC48:AF48"/>
    <mergeCell ref="AA49:AB49"/>
    <mergeCell ref="AA58:AB58"/>
    <mergeCell ref="AA47:AB47"/>
    <mergeCell ref="AC47:AF47"/>
    <mergeCell ref="J55:AA55"/>
    <mergeCell ref="J48:Y48"/>
    <mergeCell ref="AH59:AI59"/>
    <mergeCell ref="AJ59:AK59"/>
    <mergeCell ref="AH47:AI47"/>
    <mergeCell ref="AJ47:AK47"/>
    <mergeCell ref="AH42:AI42"/>
    <mergeCell ref="AJ42:AK42"/>
    <mergeCell ref="AH43:AI43"/>
    <mergeCell ref="AJ43:AK43"/>
    <mergeCell ref="AH44:AI44"/>
    <mergeCell ref="AJ44:AK44"/>
    <mergeCell ref="AH48:AI48"/>
    <mergeCell ref="AJ48:AK48"/>
    <mergeCell ref="AH49:AI49"/>
    <mergeCell ref="AJ49:AK49"/>
    <mergeCell ref="AH50:AI50"/>
    <mergeCell ref="AJ50:AK50"/>
    <mergeCell ref="AH45:AI45"/>
    <mergeCell ref="AJ45:AK45"/>
    <mergeCell ref="AH46:AI46"/>
    <mergeCell ref="AJ46:AK46"/>
    <mergeCell ref="AH56:AI56"/>
    <mergeCell ref="AH24:AI24"/>
    <mergeCell ref="AJ24:AK24"/>
    <mergeCell ref="AH25:AI25"/>
    <mergeCell ref="AJ25:AK25"/>
    <mergeCell ref="AH26:AI26"/>
    <mergeCell ref="AJ26:AK26"/>
    <mergeCell ref="AA52:AB52"/>
    <mergeCell ref="J7:K7"/>
    <mergeCell ref="AE4:AF4"/>
    <mergeCell ref="AC10:AF10"/>
    <mergeCell ref="AC6:AJ6"/>
    <mergeCell ref="AG4:AH4"/>
    <mergeCell ref="AI4:AJ4"/>
    <mergeCell ref="AC5:AD5"/>
    <mergeCell ref="AE5:AF5"/>
    <mergeCell ref="AG5:AH5"/>
    <mergeCell ref="J9:K9"/>
    <mergeCell ref="AI5:AJ5"/>
    <mergeCell ref="AG10:AJ10"/>
    <mergeCell ref="L6:O6"/>
    <mergeCell ref="L7:O7"/>
    <mergeCell ref="L8:O8"/>
    <mergeCell ref="L9:O9"/>
    <mergeCell ref="AC8:AF8"/>
    <mergeCell ref="AG8:AJ8"/>
    <mergeCell ref="AC9:AF9"/>
    <mergeCell ref="AG9:AJ9"/>
    <mergeCell ref="AG7:AJ7"/>
    <mergeCell ref="P10:Q10"/>
    <mergeCell ref="H6:I6"/>
    <mergeCell ref="H7:I7"/>
    <mergeCell ref="H8:I8"/>
    <mergeCell ref="H9:I9"/>
    <mergeCell ref="AC7:AF7"/>
    <mergeCell ref="W10:Z10"/>
    <mergeCell ref="AI3:AJ3"/>
    <mergeCell ref="S4:T4"/>
    <mergeCell ref="U4:V4"/>
    <mergeCell ref="W4:X4"/>
    <mergeCell ref="Y4:Z4"/>
    <mergeCell ref="S5:T5"/>
    <mergeCell ref="U5:V5"/>
    <mergeCell ref="W5:X5"/>
    <mergeCell ref="Y5:Z5"/>
    <mergeCell ref="AC4:AD4"/>
    <mergeCell ref="U3:V3"/>
    <mergeCell ref="W3:X3"/>
    <mergeCell ref="Y3:Z3"/>
    <mergeCell ref="AC3:AD3"/>
    <mergeCell ref="AE3:AF3"/>
    <mergeCell ref="AG3:AH3"/>
    <mergeCell ref="S3:T3"/>
    <mergeCell ref="P3:Q3"/>
    <mergeCell ref="P4:Q4"/>
    <mergeCell ref="E6:F6"/>
    <mergeCell ref="E7:F7"/>
    <mergeCell ref="E8:F8"/>
    <mergeCell ref="E9:F9"/>
    <mergeCell ref="E13:F13"/>
    <mergeCell ref="E14:F14"/>
    <mergeCell ref="S10:V10"/>
    <mergeCell ref="S11:V11"/>
    <mergeCell ref="J8:K8"/>
    <mergeCell ref="G12:H12"/>
    <mergeCell ref="P12:Q12"/>
    <mergeCell ref="G3:H3"/>
    <mergeCell ref="G4:H4"/>
    <mergeCell ref="G5:H5"/>
    <mergeCell ref="H13:I13"/>
    <mergeCell ref="H14:I14"/>
    <mergeCell ref="W11:Z11"/>
    <mergeCell ref="W6:Z6"/>
    <mergeCell ref="W7:Z7"/>
    <mergeCell ref="W8:Z8"/>
    <mergeCell ref="W9:Z9"/>
    <mergeCell ref="S7:V7"/>
    <mergeCell ref="S8:V8"/>
    <mergeCell ref="S9:V9"/>
    <mergeCell ref="P6:Q6"/>
    <mergeCell ref="P7:Q7"/>
    <mergeCell ref="P8:Q8"/>
    <mergeCell ref="P9:Q9"/>
    <mergeCell ref="E62:F62"/>
    <mergeCell ref="E58:F58"/>
    <mergeCell ref="E61:F61"/>
    <mergeCell ref="E30:F30"/>
    <mergeCell ref="E31:F31"/>
    <mergeCell ref="E33:F33"/>
    <mergeCell ref="E15:F15"/>
    <mergeCell ref="E16:F16"/>
    <mergeCell ref="E20:F20"/>
    <mergeCell ref="E21:F21"/>
    <mergeCell ref="E22:F22"/>
    <mergeCell ref="E23:F23"/>
    <mergeCell ref="E34:F34"/>
    <mergeCell ref="E36:F36"/>
    <mergeCell ref="E37:F37"/>
    <mergeCell ref="E38:F38"/>
    <mergeCell ref="E40:F40"/>
    <mergeCell ref="E41:F41"/>
    <mergeCell ref="E27:F27"/>
    <mergeCell ref="E29:F29"/>
    <mergeCell ref="E52:F52"/>
    <mergeCell ref="E53:F53"/>
    <mergeCell ref="E57:F57"/>
    <mergeCell ref="E55:F55"/>
    <mergeCell ref="K16:O16"/>
    <mergeCell ref="R16:T16"/>
    <mergeCell ref="V16:X16"/>
    <mergeCell ref="E43:F43"/>
    <mergeCell ref="E44:F44"/>
    <mergeCell ref="E46:F46"/>
    <mergeCell ref="E47:F47"/>
    <mergeCell ref="G10:H10"/>
    <mergeCell ref="G11:H11"/>
    <mergeCell ref="G18:H18"/>
    <mergeCell ref="G19:H19"/>
    <mergeCell ref="G24:H24"/>
    <mergeCell ref="H22:I22"/>
    <mergeCell ref="H23:I23"/>
    <mergeCell ref="J25:M25"/>
    <mergeCell ref="G25:H25"/>
    <mergeCell ref="G26:H26"/>
    <mergeCell ref="H20:I20"/>
    <mergeCell ref="H21:I21"/>
    <mergeCell ref="J26:M26"/>
    <mergeCell ref="J24:M24"/>
    <mergeCell ref="J21:T21"/>
    <mergeCell ref="H36:I36"/>
    <mergeCell ref="H37:I37"/>
    <mergeCell ref="AC11:AF11"/>
    <mergeCell ref="AG11:AJ11"/>
    <mergeCell ref="AC49:AF49"/>
    <mergeCell ref="J14:T14"/>
    <mergeCell ref="J13:T13"/>
    <mergeCell ref="E60:F60"/>
    <mergeCell ref="P20:Q20"/>
    <mergeCell ref="J20:O20"/>
    <mergeCell ref="R20:T20"/>
    <mergeCell ref="E49:F49"/>
    <mergeCell ref="E50:F50"/>
    <mergeCell ref="AC58:AF58"/>
    <mergeCell ref="AA59:AB59"/>
    <mergeCell ref="AC59:AF59"/>
    <mergeCell ref="AA53:AB53"/>
    <mergeCell ref="AC53:AF53"/>
    <mergeCell ref="AC55:AF55"/>
    <mergeCell ref="AA57:AB57"/>
    <mergeCell ref="AC57:AF57"/>
    <mergeCell ref="AA50:AB50"/>
    <mergeCell ref="AC50:AF50"/>
    <mergeCell ref="AA51:AB51"/>
    <mergeCell ref="AC51:AF51"/>
    <mergeCell ref="N11:O11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63"/>
  <sheetViews>
    <sheetView workbookViewId="0">
      <pane xSplit="6" ySplit="1" topLeftCell="G8" activePane="bottomRight" state="frozen"/>
      <selection pane="topRight" activeCell="G1" sqref="G1"/>
      <selection pane="bottomLeft" activeCell="A2" sqref="A2"/>
      <selection pane="bottomRight" activeCell="E24" sqref="E24"/>
    </sheetView>
  </sheetViews>
  <sheetFormatPr defaultRowHeight="14.4" x14ac:dyDescent="0.3"/>
  <cols>
    <col min="1" max="3" width="8.88671875" style="102"/>
    <col min="4" max="4" width="9.5546875" style="102" bestFit="1" customWidth="1"/>
    <col min="5" max="44" width="8.88671875" style="102"/>
    <col min="45" max="45" width="22.21875" style="102" customWidth="1"/>
    <col min="46" max="16384" width="8.88671875" style="102"/>
  </cols>
  <sheetData>
    <row r="1" spans="1:50" x14ac:dyDescent="0.3">
      <c r="G1" s="154">
        <v>0.25</v>
      </c>
      <c r="H1" s="154">
        <v>0.27083333333333331</v>
      </c>
      <c r="I1" s="154">
        <v>0.29166666666666669</v>
      </c>
      <c r="J1" s="154">
        <v>0.3125</v>
      </c>
      <c r="K1" s="154">
        <v>0.33333333333333298</v>
      </c>
      <c r="L1" s="154">
        <v>0.35416666666666702</v>
      </c>
      <c r="M1" s="154">
        <v>0.375</v>
      </c>
      <c r="N1" s="154">
        <v>0.39583333333333298</v>
      </c>
      <c r="O1" s="154">
        <v>0.41666666666666702</v>
      </c>
      <c r="P1" s="154">
        <v>0.4375</v>
      </c>
      <c r="Q1" s="154">
        <v>0.45833333333333298</v>
      </c>
      <c r="R1" s="154">
        <v>0.47916666666666602</v>
      </c>
      <c r="S1" s="154">
        <v>0.5</v>
      </c>
      <c r="T1" s="154">
        <v>0.52083333333333304</v>
      </c>
      <c r="U1" s="154">
        <v>0.54166666666666596</v>
      </c>
      <c r="V1" s="154">
        <v>0.5625</v>
      </c>
      <c r="W1" s="154">
        <v>0.58333333333333304</v>
      </c>
      <c r="X1" s="154">
        <v>0.60416666666666596</v>
      </c>
      <c r="Y1" s="154">
        <v>0.625</v>
      </c>
      <c r="Z1" s="154">
        <v>0.64583333333333304</v>
      </c>
      <c r="AA1" s="154">
        <v>0.66666666666666596</v>
      </c>
      <c r="AB1" s="154">
        <v>0.6875</v>
      </c>
      <c r="AC1" s="154">
        <v>0.70833333333333304</v>
      </c>
      <c r="AD1" s="154">
        <v>0.72916666666666596</v>
      </c>
      <c r="AE1" s="154">
        <v>0.75</v>
      </c>
      <c r="AF1" s="154">
        <v>0.77083333333333304</v>
      </c>
      <c r="AG1" s="154">
        <v>0.79166666666666596</v>
      </c>
      <c r="AH1" s="154">
        <v>0.8125</v>
      </c>
      <c r="AI1" s="154">
        <v>0.83333333333333304</v>
      </c>
      <c r="AJ1" s="154">
        <v>0.85416666666666596</v>
      </c>
      <c r="AK1" s="154">
        <v>0.874999999999999</v>
      </c>
      <c r="AL1" s="154">
        <v>0.89583333333333304</v>
      </c>
      <c r="AM1" s="154">
        <v>0.91666666666666596</v>
      </c>
      <c r="AN1" s="154">
        <v>0.937499999999999</v>
      </c>
      <c r="AO1" s="154"/>
      <c r="AP1" s="154"/>
      <c r="AQ1" s="154"/>
    </row>
    <row r="2" spans="1:50" x14ac:dyDescent="0.3">
      <c r="A2" s="102" t="s">
        <v>27</v>
      </c>
      <c r="B2" s="102">
        <v>30</v>
      </c>
      <c r="C2" s="102" t="s">
        <v>109</v>
      </c>
      <c r="D2" s="104">
        <v>42856</v>
      </c>
      <c r="G2" s="135" t="s">
        <v>610</v>
      </c>
      <c r="H2" s="168" t="s">
        <v>611</v>
      </c>
      <c r="I2" s="169" t="s">
        <v>616</v>
      </c>
      <c r="J2" s="167" t="s">
        <v>620</v>
      </c>
      <c r="K2" s="330" t="s">
        <v>612</v>
      </c>
      <c r="L2" s="330"/>
      <c r="M2" s="330"/>
      <c r="N2" s="330"/>
      <c r="O2" s="330"/>
      <c r="P2" s="330"/>
      <c r="Q2" s="330"/>
      <c r="R2" s="330"/>
      <c r="S2" s="162" t="s">
        <v>613</v>
      </c>
      <c r="T2" s="330" t="s">
        <v>625</v>
      </c>
      <c r="U2" s="330"/>
      <c r="V2" s="330"/>
      <c r="W2" s="330"/>
      <c r="X2" s="328" t="s">
        <v>626</v>
      </c>
      <c r="Y2" s="328"/>
      <c r="Z2" s="328"/>
      <c r="AA2" s="328"/>
      <c r="AB2" s="162" t="s">
        <v>613</v>
      </c>
      <c r="AC2" s="324" t="s">
        <v>618</v>
      </c>
      <c r="AD2" s="324"/>
      <c r="AE2" s="323" t="s">
        <v>613</v>
      </c>
      <c r="AF2" s="323"/>
      <c r="AG2" s="302" t="s">
        <v>614</v>
      </c>
      <c r="AH2" s="302"/>
      <c r="AI2" s="326" t="s">
        <v>623</v>
      </c>
      <c r="AJ2" s="326"/>
      <c r="AK2" s="283" t="s">
        <v>619</v>
      </c>
      <c r="AL2" s="283"/>
      <c r="AM2" s="166" t="s">
        <v>615</v>
      </c>
      <c r="AN2" s="165" t="s">
        <v>617</v>
      </c>
    </row>
    <row r="3" spans="1:50" x14ac:dyDescent="0.3">
      <c r="B3" s="102">
        <v>29</v>
      </c>
      <c r="C3" s="102" t="s">
        <v>110</v>
      </c>
      <c r="D3" s="104">
        <v>42857</v>
      </c>
      <c r="G3" s="165" t="s">
        <v>621</v>
      </c>
      <c r="H3" s="168" t="s">
        <v>611</v>
      </c>
      <c r="I3" s="169" t="s">
        <v>616</v>
      </c>
      <c r="J3" s="167" t="s">
        <v>620</v>
      </c>
      <c r="K3" s="330" t="s">
        <v>612</v>
      </c>
      <c r="L3" s="330"/>
      <c r="M3" s="330"/>
      <c r="N3" s="330"/>
      <c r="O3" s="330"/>
      <c r="P3" s="330"/>
      <c r="Q3" s="330"/>
      <c r="R3" s="330"/>
      <c r="S3" s="162" t="s">
        <v>613</v>
      </c>
      <c r="T3" s="330" t="s">
        <v>625</v>
      </c>
      <c r="U3" s="330"/>
      <c r="V3" s="330"/>
      <c r="W3" s="330"/>
      <c r="X3" s="328" t="s">
        <v>626</v>
      </c>
      <c r="Y3" s="328"/>
      <c r="Z3" s="328"/>
      <c r="AA3" s="328"/>
      <c r="AB3" s="162" t="s">
        <v>613</v>
      </c>
      <c r="AC3" s="324" t="s">
        <v>618</v>
      </c>
      <c r="AD3" s="324"/>
      <c r="AE3" s="323" t="s">
        <v>613</v>
      </c>
      <c r="AF3" s="323"/>
      <c r="AG3" s="302" t="s">
        <v>614</v>
      </c>
      <c r="AH3" s="302"/>
      <c r="AI3" s="325" t="s">
        <v>622</v>
      </c>
      <c r="AJ3" s="325"/>
      <c r="AK3" s="283" t="s">
        <v>619</v>
      </c>
      <c r="AL3" s="283"/>
      <c r="AM3" s="166" t="s">
        <v>615</v>
      </c>
      <c r="AN3" s="165" t="s">
        <v>617</v>
      </c>
    </row>
    <row r="4" spans="1:50" x14ac:dyDescent="0.3">
      <c r="B4" s="102">
        <v>28</v>
      </c>
      <c r="C4" s="102" t="s">
        <v>111</v>
      </c>
      <c r="D4" s="104">
        <v>42858</v>
      </c>
      <c r="G4" s="135" t="s">
        <v>610</v>
      </c>
      <c r="H4" s="168" t="s">
        <v>611</v>
      </c>
      <c r="I4" s="169" t="s">
        <v>616</v>
      </c>
      <c r="J4" s="167" t="s">
        <v>620</v>
      </c>
      <c r="K4" s="330" t="s">
        <v>612</v>
      </c>
      <c r="L4" s="330"/>
      <c r="M4" s="330"/>
      <c r="N4" s="330"/>
      <c r="O4" s="330"/>
      <c r="P4" s="330"/>
      <c r="Q4" s="330"/>
      <c r="R4" s="330"/>
      <c r="S4" s="162" t="s">
        <v>613</v>
      </c>
      <c r="T4" s="330" t="s">
        <v>625</v>
      </c>
      <c r="U4" s="330"/>
      <c r="V4" s="330"/>
      <c r="W4" s="330"/>
      <c r="X4" s="328" t="s">
        <v>626</v>
      </c>
      <c r="Y4" s="328"/>
      <c r="Z4" s="328"/>
      <c r="AA4" s="328"/>
      <c r="AB4" s="162" t="s">
        <v>613</v>
      </c>
      <c r="AC4" s="324" t="s">
        <v>618</v>
      </c>
      <c r="AD4" s="324"/>
      <c r="AE4" s="323" t="s">
        <v>613</v>
      </c>
      <c r="AF4" s="323"/>
      <c r="AG4" s="302" t="s">
        <v>614</v>
      </c>
      <c r="AH4" s="302"/>
      <c r="AI4" s="326" t="s">
        <v>623</v>
      </c>
      <c r="AJ4" s="326"/>
      <c r="AK4" s="283" t="s">
        <v>619</v>
      </c>
      <c r="AL4" s="283"/>
      <c r="AM4" s="166" t="s">
        <v>615</v>
      </c>
      <c r="AN4" s="165" t="s">
        <v>617</v>
      </c>
    </row>
    <row r="5" spans="1:50" x14ac:dyDescent="0.3">
      <c r="B5" s="102">
        <v>27</v>
      </c>
      <c r="C5" s="102" t="s">
        <v>112</v>
      </c>
      <c r="D5" s="104">
        <v>42859</v>
      </c>
      <c r="G5" s="135" t="s">
        <v>610</v>
      </c>
      <c r="H5" s="168" t="s">
        <v>611</v>
      </c>
      <c r="I5" s="169" t="s">
        <v>616</v>
      </c>
      <c r="J5" s="167" t="s">
        <v>620</v>
      </c>
      <c r="K5" s="330" t="s">
        <v>612</v>
      </c>
      <c r="L5" s="330"/>
      <c r="M5" s="330"/>
      <c r="N5" s="330"/>
      <c r="O5" s="330"/>
      <c r="P5" s="330"/>
      <c r="Q5" s="330"/>
      <c r="R5" s="330"/>
      <c r="S5" s="162" t="s">
        <v>613</v>
      </c>
      <c r="T5" s="330" t="s">
        <v>625</v>
      </c>
      <c r="U5" s="330"/>
      <c r="V5" s="330"/>
      <c r="W5" s="330"/>
      <c r="X5" s="328" t="s">
        <v>626</v>
      </c>
      <c r="Y5" s="328"/>
      <c r="Z5" s="328"/>
      <c r="AA5" s="328"/>
      <c r="AB5" s="162" t="s">
        <v>613</v>
      </c>
      <c r="AC5" s="324" t="s">
        <v>618</v>
      </c>
      <c r="AD5" s="324"/>
      <c r="AE5" s="323" t="s">
        <v>613</v>
      </c>
      <c r="AF5" s="323"/>
      <c r="AG5" s="302" t="s">
        <v>614</v>
      </c>
      <c r="AH5" s="302"/>
      <c r="AI5" s="325" t="s">
        <v>622</v>
      </c>
      <c r="AJ5" s="325"/>
      <c r="AK5" s="283" t="s">
        <v>619</v>
      </c>
      <c r="AL5" s="283"/>
      <c r="AM5" s="166" t="s">
        <v>615</v>
      </c>
      <c r="AN5" s="165" t="s">
        <v>617</v>
      </c>
    </row>
    <row r="6" spans="1:50" x14ac:dyDescent="0.3">
      <c r="B6" s="102">
        <v>26</v>
      </c>
      <c r="C6" s="102" t="s">
        <v>113</v>
      </c>
      <c r="D6" s="104">
        <v>42860</v>
      </c>
      <c r="G6" s="135" t="s">
        <v>610</v>
      </c>
      <c r="H6" s="168" t="s">
        <v>611</v>
      </c>
      <c r="I6" s="169" t="s">
        <v>616</v>
      </c>
      <c r="J6" s="167" t="s">
        <v>620</v>
      </c>
      <c r="K6" s="330" t="s">
        <v>612</v>
      </c>
      <c r="L6" s="330"/>
      <c r="M6" s="330"/>
      <c r="N6" s="330"/>
      <c r="O6" s="330"/>
      <c r="P6" s="330"/>
      <c r="Q6" s="330"/>
      <c r="R6" s="330"/>
      <c r="S6" s="162" t="s">
        <v>613</v>
      </c>
      <c r="T6" s="330" t="s">
        <v>625</v>
      </c>
      <c r="U6" s="330"/>
      <c r="V6" s="330"/>
      <c r="W6" s="330"/>
      <c r="X6" s="328" t="s">
        <v>626</v>
      </c>
      <c r="Y6" s="328"/>
      <c r="Z6" s="328"/>
      <c r="AA6" s="328"/>
      <c r="AB6" s="162" t="s">
        <v>613</v>
      </c>
      <c r="AC6" s="324" t="s">
        <v>618</v>
      </c>
      <c r="AD6" s="324"/>
      <c r="AE6" s="323" t="s">
        <v>613</v>
      </c>
      <c r="AF6" s="323"/>
      <c r="AG6" s="302" t="s">
        <v>614</v>
      </c>
      <c r="AH6" s="302"/>
      <c r="AI6" s="326" t="s">
        <v>623</v>
      </c>
      <c r="AJ6" s="326"/>
      <c r="AK6" s="283" t="s">
        <v>619</v>
      </c>
      <c r="AL6" s="283"/>
      <c r="AM6" s="166" t="s">
        <v>615</v>
      </c>
      <c r="AN6" s="165" t="s">
        <v>617</v>
      </c>
      <c r="AS6" s="102" t="s">
        <v>9</v>
      </c>
      <c r="AT6" s="102">
        <v>2000</v>
      </c>
      <c r="AU6" s="102">
        <f>AT6/4/7</f>
        <v>71.428571428571431</v>
      </c>
      <c r="AV6" s="102" t="s">
        <v>608</v>
      </c>
      <c r="AW6" s="102">
        <v>2.5</v>
      </c>
      <c r="AX6" s="102" t="s">
        <v>606</v>
      </c>
    </row>
    <row r="7" spans="1:50" x14ac:dyDescent="0.3">
      <c r="B7" s="102">
        <v>25</v>
      </c>
      <c r="C7" s="102" t="s">
        <v>114</v>
      </c>
      <c r="D7" s="104">
        <v>42861</v>
      </c>
      <c r="G7" s="329" t="s">
        <v>621</v>
      </c>
      <c r="H7" s="329"/>
      <c r="I7" s="135" t="s">
        <v>610</v>
      </c>
      <c r="J7" s="168" t="s">
        <v>611</v>
      </c>
      <c r="K7" s="169" t="s">
        <v>616</v>
      </c>
      <c r="L7" s="325" t="s">
        <v>622</v>
      </c>
      <c r="M7" s="325"/>
      <c r="N7" s="163" t="s">
        <v>613</v>
      </c>
      <c r="O7" s="283" t="s">
        <v>619</v>
      </c>
      <c r="P7" s="283"/>
      <c r="Q7" s="163" t="s">
        <v>613</v>
      </c>
      <c r="R7" s="324" t="s">
        <v>618</v>
      </c>
      <c r="S7" s="324"/>
      <c r="T7" s="163" t="s">
        <v>613</v>
      </c>
      <c r="U7" s="302" t="s">
        <v>614</v>
      </c>
      <c r="V7" s="302"/>
      <c r="W7" s="163" t="s">
        <v>613</v>
      </c>
      <c r="X7" s="326" t="s">
        <v>623</v>
      </c>
      <c r="Y7" s="326"/>
      <c r="Z7" s="331" t="s">
        <v>624</v>
      </c>
      <c r="AA7" s="331"/>
      <c r="AB7" s="331"/>
      <c r="AC7" s="323" t="s">
        <v>604</v>
      </c>
      <c r="AD7" s="323"/>
      <c r="AE7" s="323"/>
      <c r="AF7" s="323"/>
      <c r="AG7" s="323"/>
      <c r="AH7" s="323"/>
      <c r="AI7" s="323"/>
      <c r="AJ7" s="323"/>
      <c r="AK7" s="323"/>
      <c r="AL7" s="323"/>
      <c r="AM7" s="323"/>
      <c r="AN7" s="165" t="s">
        <v>617</v>
      </c>
      <c r="AS7" s="102" t="s">
        <v>602</v>
      </c>
      <c r="AT7" s="102">
        <v>2300</v>
      </c>
      <c r="AU7" s="102">
        <f>AT7/4/6</f>
        <v>95.833333333333329</v>
      </c>
      <c r="AV7" s="102" t="s">
        <v>607</v>
      </c>
      <c r="AW7" s="102">
        <v>4.5</v>
      </c>
    </row>
    <row r="8" spans="1:50" x14ac:dyDescent="0.3">
      <c r="B8" s="102">
        <v>24</v>
      </c>
      <c r="C8" s="102" t="s">
        <v>115</v>
      </c>
      <c r="D8" s="104">
        <v>42862</v>
      </c>
      <c r="G8" s="165" t="s">
        <v>621</v>
      </c>
      <c r="H8" s="168" t="s">
        <v>611</v>
      </c>
      <c r="I8" s="169" t="s">
        <v>616</v>
      </c>
      <c r="J8" s="167" t="s">
        <v>620</v>
      </c>
      <c r="K8" s="330" t="s">
        <v>612</v>
      </c>
      <c r="L8" s="330"/>
      <c r="M8" s="330"/>
      <c r="N8" s="330"/>
      <c r="O8" s="330"/>
      <c r="P8" s="330"/>
      <c r="Q8" s="330"/>
      <c r="R8" s="330"/>
      <c r="S8" s="162" t="s">
        <v>613</v>
      </c>
      <c r="T8" s="330" t="s">
        <v>625</v>
      </c>
      <c r="U8" s="330"/>
      <c r="V8" s="330"/>
      <c r="W8" s="330"/>
      <c r="X8" s="328" t="s">
        <v>626</v>
      </c>
      <c r="Y8" s="328"/>
      <c r="Z8" s="328"/>
      <c r="AA8" s="328"/>
      <c r="AB8" s="162" t="s">
        <v>613</v>
      </c>
      <c r="AC8" s="324" t="s">
        <v>618</v>
      </c>
      <c r="AD8" s="324"/>
      <c r="AE8" s="323" t="s">
        <v>613</v>
      </c>
      <c r="AF8" s="323"/>
      <c r="AG8" s="302" t="s">
        <v>614</v>
      </c>
      <c r="AH8" s="302"/>
      <c r="AI8" s="326" t="s">
        <v>623</v>
      </c>
      <c r="AJ8" s="326"/>
      <c r="AK8" s="283" t="s">
        <v>619</v>
      </c>
      <c r="AL8" s="283"/>
      <c r="AM8" s="166" t="s">
        <v>615</v>
      </c>
      <c r="AN8" s="165" t="s">
        <v>617</v>
      </c>
      <c r="AS8" s="102" t="s">
        <v>5</v>
      </c>
      <c r="AT8" s="102">
        <v>1500</v>
      </c>
      <c r="AU8" s="102" t="s">
        <v>600</v>
      </c>
      <c r="AV8" s="102" t="s">
        <v>607</v>
      </c>
      <c r="AW8" s="102">
        <v>2.5</v>
      </c>
    </row>
    <row r="9" spans="1:50" x14ac:dyDescent="0.3">
      <c r="A9" s="102" t="s">
        <v>29</v>
      </c>
      <c r="B9" s="102">
        <v>23</v>
      </c>
      <c r="C9" s="102" t="s">
        <v>109</v>
      </c>
      <c r="D9" s="104">
        <v>42863</v>
      </c>
      <c r="G9" s="135" t="s">
        <v>610</v>
      </c>
      <c r="H9" s="168" t="s">
        <v>611</v>
      </c>
      <c r="I9" s="169" t="s">
        <v>616</v>
      </c>
      <c r="J9" s="167" t="s">
        <v>620</v>
      </c>
      <c r="K9" s="330" t="s">
        <v>612</v>
      </c>
      <c r="L9" s="330"/>
      <c r="M9" s="330"/>
      <c r="N9" s="330"/>
      <c r="O9" s="330"/>
      <c r="P9" s="330"/>
      <c r="Q9" s="330"/>
      <c r="R9" s="330"/>
      <c r="S9" s="162" t="s">
        <v>613</v>
      </c>
      <c r="T9" s="330" t="s">
        <v>625</v>
      </c>
      <c r="U9" s="330"/>
      <c r="V9" s="330"/>
      <c r="W9" s="330"/>
      <c r="X9" s="328" t="s">
        <v>626</v>
      </c>
      <c r="Y9" s="328"/>
      <c r="Z9" s="328"/>
      <c r="AA9" s="328"/>
      <c r="AB9" s="162" t="s">
        <v>613</v>
      </c>
      <c r="AC9" s="324" t="s">
        <v>618</v>
      </c>
      <c r="AD9" s="324"/>
      <c r="AE9" s="323" t="s">
        <v>613</v>
      </c>
      <c r="AF9" s="323"/>
      <c r="AG9" s="302" t="s">
        <v>614</v>
      </c>
      <c r="AH9" s="302"/>
      <c r="AI9" s="325" t="s">
        <v>622</v>
      </c>
      <c r="AJ9" s="325"/>
      <c r="AK9" s="283" t="s">
        <v>619</v>
      </c>
      <c r="AL9" s="283"/>
      <c r="AM9" s="166" t="s">
        <v>615</v>
      </c>
      <c r="AN9" s="165" t="s">
        <v>617</v>
      </c>
      <c r="AS9" s="155" t="s">
        <v>7</v>
      </c>
      <c r="AT9" s="102">
        <v>100</v>
      </c>
      <c r="AU9" s="102">
        <v>60</v>
      </c>
      <c r="AV9" s="155" t="s">
        <v>608</v>
      </c>
      <c r="AW9" s="155">
        <v>1</v>
      </c>
    </row>
    <row r="10" spans="1:50" x14ac:dyDescent="0.3">
      <c r="B10" s="102">
        <v>22</v>
      </c>
      <c r="C10" s="102" t="s">
        <v>110</v>
      </c>
      <c r="D10" s="104">
        <v>42864</v>
      </c>
      <c r="G10" s="135" t="s">
        <v>610</v>
      </c>
      <c r="H10" s="168" t="s">
        <v>611</v>
      </c>
      <c r="I10" s="169" t="s">
        <v>616</v>
      </c>
      <c r="J10" s="167" t="s">
        <v>620</v>
      </c>
      <c r="K10" s="330" t="s">
        <v>612</v>
      </c>
      <c r="L10" s="330"/>
      <c r="M10" s="330"/>
      <c r="N10" s="330"/>
      <c r="O10" s="330"/>
      <c r="P10" s="330"/>
      <c r="Q10" s="330"/>
      <c r="R10" s="330"/>
      <c r="S10" s="162" t="s">
        <v>613</v>
      </c>
      <c r="T10" s="330" t="s">
        <v>625</v>
      </c>
      <c r="U10" s="330"/>
      <c r="V10" s="330"/>
      <c r="W10" s="330"/>
      <c r="X10" s="328" t="s">
        <v>626</v>
      </c>
      <c r="Y10" s="328"/>
      <c r="Z10" s="328"/>
      <c r="AA10" s="328"/>
      <c r="AB10" s="162" t="s">
        <v>613</v>
      </c>
      <c r="AC10" s="324" t="s">
        <v>618</v>
      </c>
      <c r="AD10" s="324"/>
      <c r="AE10" s="323" t="s">
        <v>613</v>
      </c>
      <c r="AF10" s="323"/>
      <c r="AG10" s="302" t="s">
        <v>614</v>
      </c>
      <c r="AH10" s="302"/>
      <c r="AI10" s="326" t="s">
        <v>623</v>
      </c>
      <c r="AJ10" s="326"/>
      <c r="AK10" s="283" t="s">
        <v>619</v>
      </c>
      <c r="AL10" s="283"/>
      <c r="AM10" s="166" t="s">
        <v>615</v>
      </c>
      <c r="AN10" s="165" t="s">
        <v>617</v>
      </c>
      <c r="AS10" s="155" t="s">
        <v>375</v>
      </c>
      <c r="AT10" s="155">
        <v>125</v>
      </c>
      <c r="AU10" s="102">
        <v>60</v>
      </c>
      <c r="AV10" s="155" t="s">
        <v>608</v>
      </c>
      <c r="AW10" s="155">
        <v>1</v>
      </c>
    </row>
    <row r="11" spans="1:50" x14ac:dyDescent="0.3">
      <c r="B11" s="102">
        <v>21</v>
      </c>
      <c r="C11" s="102" t="s">
        <v>111</v>
      </c>
      <c r="D11" s="104">
        <v>42865</v>
      </c>
      <c r="G11" s="135" t="s">
        <v>610</v>
      </c>
      <c r="H11" s="168" t="s">
        <v>611</v>
      </c>
      <c r="I11" s="169" t="s">
        <v>616</v>
      </c>
      <c r="J11" s="167" t="s">
        <v>620</v>
      </c>
      <c r="K11" s="330" t="s">
        <v>612</v>
      </c>
      <c r="L11" s="330"/>
      <c r="M11" s="330"/>
      <c r="N11" s="330"/>
      <c r="O11" s="330"/>
      <c r="P11" s="330"/>
      <c r="Q11" s="330"/>
      <c r="R11" s="330"/>
      <c r="S11" s="162" t="s">
        <v>613</v>
      </c>
      <c r="T11" s="330" t="s">
        <v>625</v>
      </c>
      <c r="U11" s="330"/>
      <c r="V11" s="330"/>
      <c r="W11" s="330"/>
      <c r="X11" s="328" t="s">
        <v>626</v>
      </c>
      <c r="Y11" s="328"/>
      <c r="Z11" s="328"/>
      <c r="AA11" s="328"/>
      <c r="AB11" s="162" t="s">
        <v>613</v>
      </c>
      <c r="AC11" s="324" t="s">
        <v>618</v>
      </c>
      <c r="AD11" s="324"/>
      <c r="AE11" s="323" t="s">
        <v>613</v>
      </c>
      <c r="AF11" s="323"/>
      <c r="AG11" s="302" t="s">
        <v>614</v>
      </c>
      <c r="AH11" s="302"/>
      <c r="AI11" s="325" t="s">
        <v>622</v>
      </c>
      <c r="AJ11" s="325"/>
      <c r="AK11" s="283" t="s">
        <v>619</v>
      </c>
      <c r="AL11" s="283"/>
      <c r="AM11" s="166" t="s">
        <v>615</v>
      </c>
      <c r="AN11" s="165" t="s">
        <v>617</v>
      </c>
      <c r="AS11" s="155" t="s">
        <v>1</v>
      </c>
      <c r="AT11" s="102">
        <v>25</v>
      </c>
      <c r="AU11" s="102">
        <f>AT11/4/6</f>
        <v>1.0416666666666667</v>
      </c>
      <c r="AV11" s="102" t="s">
        <v>606</v>
      </c>
      <c r="AW11" s="155">
        <v>1</v>
      </c>
    </row>
    <row r="12" spans="1:50" x14ac:dyDescent="0.3">
      <c r="B12" s="102">
        <v>20</v>
      </c>
      <c r="C12" s="102" t="s">
        <v>112</v>
      </c>
      <c r="D12" s="104">
        <v>42866</v>
      </c>
      <c r="G12" s="329" t="s">
        <v>621</v>
      </c>
      <c r="H12" s="329"/>
      <c r="I12" s="135" t="s">
        <v>610</v>
      </c>
      <c r="J12" s="168" t="s">
        <v>611</v>
      </c>
      <c r="K12" s="169" t="s">
        <v>616</v>
      </c>
      <c r="L12" s="325" t="s">
        <v>622</v>
      </c>
      <c r="M12" s="325"/>
      <c r="N12" s="163" t="s">
        <v>613</v>
      </c>
      <c r="O12" s="283" t="s">
        <v>619</v>
      </c>
      <c r="P12" s="283"/>
      <c r="Q12" s="163" t="s">
        <v>613</v>
      </c>
      <c r="R12" s="324" t="s">
        <v>618</v>
      </c>
      <c r="S12" s="324"/>
      <c r="T12" s="163" t="s">
        <v>613</v>
      </c>
      <c r="U12" s="302" t="s">
        <v>614</v>
      </c>
      <c r="V12" s="302"/>
      <c r="W12" s="163" t="s">
        <v>613</v>
      </c>
      <c r="X12" s="326" t="s">
        <v>623</v>
      </c>
      <c r="Y12" s="326"/>
      <c r="Z12" s="331" t="s">
        <v>624</v>
      </c>
      <c r="AA12" s="331"/>
      <c r="AB12" s="331"/>
      <c r="AC12" s="323" t="s">
        <v>604</v>
      </c>
      <c r="AD12" s="323"/>
      <c r="AE12" s="323"/>
      <c r="AF12" s="323"/>
      <c r="AG12" s="323"/>
      <c r="AH12" s="323"/>
      <c r="AI12" s="323"/>
      <c r="AJ12" s="323"/>
      <c r="AK12" s="323"/>
      <c r="AL12" s="323"/>
      <c r="AM12" s="323"/>
      <c r="AN12" s="165" t="s">
        <v>617</v>
      </c>
      <c r="AS12" s="155" t="s">
        <v>609</v>
      </c>
      <c r="AT12" s="155">
        <v>15</v>
      </c>
      <c r="AU12" s="102">
        <v>0.5</v>
      </c>
      <c r="AV12" s="155" t="s">
        <v>606</v>
      </c>
      <c r="AW12" s="155">
        <v>0.5</v>
      </c>
    </row>
    <row r="13" spans="1:50" x14ac:dyDescent="0.3">
      <c r="B13" s="102">
        <v>19</v>
      </c>
      <c r="C13" s="102" t="s">
        <v>113</v>
      </c>
      <c r="D13" s="104">
        <v>42867</v>
      </c>
      <c r="G13" s="135" t="s">
        <v>610</v>
      </c>
      <c r="H13" s="168" t="s">
        <v>611</v>
      </c>
      <c r="I13" s="169" t="s">
        <v>616</v>
      </c>
      <c r="J13" s="167" t="s">
        <v>620</v>
      </c>
      <c r="K13" s="330" t="s">
        <v>612</v>
      </c>
      <c r="L13" s="330"/>
      <c r="M13" s="330"/>
      <c r="N13" s="330"/>
      <c r="O13" s="330"/>
      <c r="P13" s="330"/>
      <c r="Q13" s="330"/>
      <c r="R13" s="330"/>
      <c r="S13" s="162" t="s">
        <v>613</v>
      </c>
      <c r="T13" s="330" t="s">
        <v>625</v>
      </c>
      <c r="U13" s="330"/>
      <c r="V13" s="330"/>
      <c r="W13" s="330"/>
      <c r="X13" s="328" t="s">
        <v>626</v>
      </c>
      <c r="Y13" s="328"/>
      <c r="Z13" s="328"/>
      <c r="AA13" s="328"/>
      <c r="AB13" s="162" t="s">
        <v>613</v>
      </c>
      <c r="AC13" s="324" t="s">
        <v>618</v>
      </c>
      <c r="AD13" s="324"/>
      <c r="AE13" s="323" t="s">
        <v>613</v>
      </c>
      <c r="AF13" s="323"/>
      <c r="AG13" s="302" t="s">
        <v>614</v>
      </c>
      <c r="AH13" s="302"/>
      <c r="AI13" s="326" t="s">
        <v>623</v>
      </c>
      <c r="AJ13" s="326"/>
      <c r="AK13" s="283" t="s">
        <v>619</v>
      </c>
      <c r="AL13" s="283"/>
      <c r="AM13" s="166" t="s">
        <v>615</v>
      </c>
      <c r="AN13" s="165" t="s">
        <v>617</v>
      </c>
    </row>
    <row r="14" spans="1:50" x14ac:dyDescent="0.3">
      <c r="B14" s="102">
        <v>18</v>
      </c>
      <c r="C14" s="102" t="s">
        <v>114</v>
      </c>
      <c r="D14" s="104">
        <v>42868</v>
      </c>
      <c r="G14" s="135" t="s">
        <v>610</v>
      </c>
      <c r="H14" s="168" t="s">
        <v>611</v>
      </c>
      <c r="I14" s="169" t="s">
        <v>616</v>
      </c>
      <c r="J14" s="167" t="s">
        <v>620</v>
      </c>
      <c r="K14" s="330" t="s">
        <v>612</v>
      </c>
      <c r="L14" s="330"/>
      <c r="M14" s="330"/>
      <c r="N14" s="330"/>
      <c r="O14" s="330"/>
      <c r="P14" s="330"/>
      <c r="Q14" s="330"/>
      <c r="R14" s="330"/>
      <c r="S14" s="162" t="s">
        <v>613</v>
      </c>
      <c r="T14" s="330" t="s">
        <v>625</v>
      </c>
      <c r="U14" s="330"/>
      <c r="V14" s="330"/>
      <c r="W14" s="330"/>
      <c r="X14" s="328" t="s">
        <v>626</v>
      </c>
      <c r="Y14" s="328"/>
      <c r="Z14" s="328"/>
      <c r="AA14" s="328"/>
      <c r="AB14" s="162" t="s">
        <v>613</v>
      </c>
      <c r="AC14" s="324" t="s">
        <v>618</v>
      </c>
      <c r="AD14" s="324"/>
      <c r="AE14" s="323" t="s">
        <v>613</v>
      </c>
      <c r="AF14" s="323"/>
      <c r="AG14" s="302" t="s">
        <v>614</v>
      </c>
      <c r="AH14" s="302"/>
      <c r="AI14" s="325" t="s">
        <v>622</v>
      </c>
      <c r="AJ14" s="325"/>
      <c r="AK14" s="283" t="s">
        <v>619</v>
      </c>
      <c r="AL14" s="283"/>
      <c r="AM14" s="166" t="s">
        <v>615</v>
      </c>
      <c r="AN14" s="165" t="s">
        <v>617</v>
      </c>
    </row>
    <row r="15" spans="1:50" x14ac:dyDescent="0.3">
      <c r="B15" s="102">
        <v>17</v>
      </c>
      <c r="C15" s="102" t="s">
        <v>115</v>
      </c>
      <c r="D15" s="104">
        <v>42869</v>
      </c>
      <c r="G15" s="135" t="s">
        <v>610</v>
      </c>
      <c r="H15" s="168" t="s">
        <v>611</v>
      </c>
      <c r="I15" s="169" t="s">
        <v>616</v>
      </c>
      <c r="J15" s="167" t="s">
        <v>620</v>
      </c>
      <c r="K15" s="330" t="s">
        <v>612</v>
      </c>
      <c r="L15" s="330"/>
      <c r="M15" s="330"/>
      <c r="N15" s="330"/>
      <c r="O15" s="330"/>
      <c r="P15" s="330"/>
      <c r="Q15" s="330"/>
      <c r="R15" s="330"/>
      <c r="S15" s="162" t="s">
        <v>613</v>
      </c>
      <c r="T15" s="330" t="s">
        <v>625</v>
      </c>
      <c r="U15" s="330"/>
      <c r="V15" s="330"/>
      <c r="W15" s="330"/>
      <c r="X15" s="328" t="s">
        <v>626</v>
      </c>
      <c r="Y15" s="328"/>
      <c r="Z15" s="328"/>
      <c r="AA15" s="328"/>
      <c r="AB15" s="162" t="s">
        <v>613</v>
      </c>
      <c r="AC15" s="324" t="s">
        <v>618</v>
      </c>
      <c r="AD15" s="324"/>
      <c r="AE15" s="323" t="s">
        <v>613</v>
      </c>
      <c r="AF15" s="323"/>
      <c r="AG15" s="302" t="s">
        <v>614</v>
      </c>
      <c r="AH15" s="302"/>
      <c r="AI15" s="326" t="s">
        <v>623</v>
      </c>
      <c r="AJ15" s="326"/>
      <c r="AK15" s="283" t="s">
        <v>619</v>
      </c>
      <c r="AL15" s="283"/>
      <c r="AM15" s="166" t="s">
        <v>615</v>
      </c>
      <c r="AN15" s="165" t="s">
        <v>617</v>
      </c>
    </row>
    <row r="16" spans="1:50" x14ac:dyDescent="0.3">
      <c r="A16" s="102" t="s">
        <v>30</v>
      </c>
      <c r="B16" s="102">
        <v>16</v>
      </c>
      <c r="C16" s="102" t="s">
        <v>109</v>
      </c>
      <c r="D16" s="104">
        <v>42870</v>
      </c>
      <c r="G16" s="135" t="s">
        <v>610</v>
      </c>
      <c r="H16" s="168" t="s">
        <v>611</v>
      </c>
      <c r="I16" s="169" t="s">
        <v>616</v>
      </c>
      <c r="J16" s="167" t="s">
        <v>620</v>
      </c>
      <c r="K16" s="328" t="s">
        <v>630</v>
      </c>
      <c r="L16" s="328"/>
      <c r="M16" s="328"/>
      <c r="N16" s="328"/>
      <c r="O16" s="328"/>
      <c r="P16" s="328"/>
      <c r="Q16" s="328"/>
      <c r="R16" s="328"/>
      <c r="S16" s="162" t="s">
        <v>613</v>
      </c>
      <c r="T16" s="330" t="s">
        <v>625</v>
      </c>
      <c r="U16" s="330"/>
      <c r="V16" s="330"/>
      <c r="W16" s="330"/>
      <c r="X16" s="328" t="s">
        <v>626</v>
      </c>
      <c r="Y16" s="328"/>
      <c r="Z16" s="328"/>
      <c r="AA16" s="328"/>
      <c r="AB16" s="162" t="s">
        <v>613</v>
      </c>
      <c r="AC16" s="324" t="s">
        <v>618</v>
      </c>
      <c r="AD16" s="324"/>
      <c r="AE16" s="323" t="s">
        <v>613</v>
      </c>
      <c r="AF16" s="323"/>
      <c r="AG16" s="302" t="s">
        <v>614</v>
      </c>
      <c r="AH16" s="302"/>
      <c r="AI16" s="325" t="s">
        <v>622</v>
      </c>
      <c r="AJ16" s="325"/>
      <c r="AK16" s="283" t="s">
        <v>619</v>
      </c>
      <c r="AL16" s="283"/>
      <c r="AM16" s="166" t="s">
        <v>615</v>
      </c>
      <c r="AN16" s="165" t="s">
        <v>617</v>
      </c>
    </row>
    <row r="17" spans="1:40" x14ac:dyDescent="0.3">
      <c r="B17" s="102">
        <v>15</v>
      </c>
      <c r="C17" s="102" t="s">
        <v>110</v>
      </c>
      <c r="D17" s="104">
        <v>42871</v>
      </c>
      <c r="G17" s="135" t="s">
        <v>610</v>
      </c>
      <c r="H17" s="168" t="s">
        <v>611</v>
      </c>
      <c r="I17" s="169" t="s">
        <v>616</v>
      </c>
      <c r="J17" s="167" t="s">
        <v>620</v>
      </c>
      <c r="K17" s="328" t="s">
        <v>630</v>
      </c>
      <c r="L17" s="328"/>
      <c r="M17" s="328"/>
      <c r="N17" s="328"/>
      <c r="O17" s="328"/>
      <c r="P17" s="328"/>
      <c r="Q17" s="328"/>
      <c r="R17" s="328"/>
      <c r="S17" s="162" t="s">
        <v>613</v>
      </c>
      <c r="T17" s="330" t="s">
        <v>625</v>
      </c>
      <c r="U17" s="330"/>
      <c r="V17" s="330"/>
      <c r="W17" s="330"/>
      <c r="X17" s="328" t="s">
        <v>626</v>
      </c>
      <c r="Y17" s="328"/>
      <c r="Z17" s="328"/>
      <c r="AA17" s="328"/>
      <c r="AB17" s="162" t="s">
        <v>613</v>
      </c>
      <c r="AC17" s="324" t="s">
        <v>618</v>
      </c>
      <c r="AD17" s="324"/>
      <c r="AE17" s="323" t="s">
        <v>613</v>
      </c>
      <c r="AF17" s="323"/>
      <c r="AG17" s="302" t="s">
        <v>614</v>
      </c>
      <c r="AH17" s="302"/>
      <c r="AI17" s="326" t="s">
        <v>623</v>
      </c>
      <c r="AJ17" s="326"/>
      <c r="AK17" s="283" t="s">
        <v>619</v>
      </c>
      <c r="AL17" s="283"/>
      <c r="AM17" s="166" t="s">
        <v>615</v>
      </c>
      <c r="AN17" s="165" t="s">
        <v>617</v>
      </c>
    </row>
    <row r="18" spans="1:40" x14ac:dyDescent="0.3">
      <c r="B18" s="102">
        <v>14</v>
      </c>
      <c r="C18" s="102" t="s">
        <v>111</v>
      </c>
      <c r="D18" s="104">
        <v>42872</v>
      </c>
      <c r="G18" s="329" t="s">
        <v>621</v>
      </c>
      <c r="H18" s="329"/>
      <c r="I18" s="135" t="s">
        <v>610</v>
      </c>
      <c r="J18" s="168" t="s">
        <v>611</v>
      </c>
      <c r="K18" s="169" t="s">
        <v>616</v>
      </c>
      <c r="L18" s="325" t="s">
        <v>622</v>
      </c>
      <c r="M18" s="325"/>
      <c r="N18" s="163" t="s">
        <v>613</v>
      </c>
      <c r="O18" s="283" t="s">
        <v>619</v>
      </c>
      <c r="P18" s="283"/>
      <c r="Q18" s="163" t="s">
        <v>613</v>
      </c>
      <c r="R18" s="324" t="s">
        <v>618</v>
      </c>
      <c r="S18" s="324"/>
      <c r="T18" s="163" t="s">
        <v>613</v>
      </c>
      <c r="U18" s="302" t="s">
        <v>614</v>
      </c>
      <c r="V18" s="302"/>
      <c r="W18" s="163" t="s">
        <v>613</v>
      </c>
      <c r="X18" s="326" t="s">
        <v>623</v>
      </c>
      <c r="Y18" s="326"/>
      <c r="Z18" s="331" t="s">
        <v>624</v>
      </c>
      <c r="AA18" s="331"/>
      <c r="AB18" s="331"/>
      <c r="AC18" s="323" t="s">
        <v>604</v>
      </c>
      <c r="AD18" s="323"/>
      <c r="AE18" s="323"/>
      <c r="AF18" s="323"/>
      <c r="AG18" s="323"/>
      <c r="AH18" s="323"/>
      <c r="AI18" s="323"/>
      <c r="AJ18" s="323"/>
      <c r="AK18" s="323"/>
      <c r="AL18" s="323"/>
      <c r="AM18" s="323"/>
      <c r="AN18" s="165" t="s">
        <v>617</v>
      </c>
    </row>
    <row r="19" spans="1:40" x14ac:dyDescent="0.3">
      <c r="B19" s="102">
        <v>13</v>
      </c>
      <c r="C19" s="102" t="s">
        <v>112</v>
      </c>
      <c r="D19" s="104">
        <v>42873</v>
      </c>
      <c r="G19" s="135" t="s">
        <v>610</v>
      </c>
      <c r="H19" s="168" t="s">
        <v>611</v>
      </c>
      <c r="I19" s="169" t="s">
        <v>616</v>
      </c>
      <c r="J19" s="164" t="s">
        <v>629</v>
      </c>
      <c r="K19" s="332" t="s">
        <v>628</v>
      </c>
      <c r="L19" s="332"/>
      <c r="M19" s="332"/>
      <c r="N19" s="332"/>
      <c r="O19" s="332"/>
      <c r="P19" s="332"/>
      <c r="Q19" s="332"/>
      <c r="R19" s="332"/>
      <c r="S19" s="332"/>
      <c r="T19" s="332"/>
      <c r="U19" s="332"/>
      <c r="V19" s="332"/>
      <c r="W19" s="332"/>
      <c r="X19" s="171" t="s">
        <v>629</v>
      </c>
      <c r="Y19" s="332" t="s">
        <v>627</v>
      </c>
      <c r="Z19" s="332"/>
      <c r="AA19" s="332"/>
      <c r="AB19" s="332"/>
      <c r="AC19" s="332"/>
      <c r="AD19" s="332"/>
      <c r="AE19" s="323" t="s">
        <v>613</v>
      </c>
      <c r="AF19" s="323"/>
      <c r="AG19" s="302" t="s">
        <v>614</v>
      </c>
      <c r="AH19" s="302"/>
      <c r="AI19" s="326" t="s">
        <v>623</v>
      </c>
      <c r="AJ19" s="326"/>
      <c r="AK19" s="283" t="s">
        <v>619</v>
      </c>
      <c r="AL19" s="283"/>
      <c r="AM19" s="166" t="s">
        <v>615</v>
      </c>
      <c r="AN19" s="165" t="s">
        <v>617</v>
      </c>
    </row>
    <row r="20" spans="1:40" x14ac:dyDescent="0.3">
      <c r="B20" s="102">
        <v>12</v>
      </c>
      <c r="C20" s="102" t="s">
        <v>113</v>
      </c>
      <c r="D20" s="104">
        <v>42874</v>
      </c>
      <c r="G20" s="135" t="s">
        <v>610</v>
      </c>
      <c r="H20" s="168" t="s">
        <v>611</v>
      </c>
      <c r="I20" s="169" t="s">
        <v>616</v>
      </c>
      <c r="J20" s="167" t="s">
        <v>620</v>
      </c>
      <c r="K20" s="328" t="s">
        <v>630</v>
      </c>
      <c r="L20" s="328"/>
      <c r="M20" s="328"/>
      <c r="N20" s="328"/>
      <c r="O20" s="328"/>
      <c r="P20" s="328"/>
      <c r="Q20" s="328"/>
      <c r="R20" s="328"/>
      <c r="S20" s="162" t="s">
        <v>613</v>
      </c>
      <c r="T20" s="330" t="s">
        <v>625</v>
      </c>
      <c r="U20" s="330"/>
      <c r="V20" s="330"/>
      <c r="W20" s="330"/>
      <c r="X20" s="328" t="s">
        <v>626</v>
      </c>
      <c r="Y20" s="328"/>
      <c r="Z20" s="328"/>
      <c r="AA20" s="328"/>
      <c r="AB20" s="162" t="s">
        <v>613</v>
      </c>
      <c r="AC20" s="324" t="s">
        <v>618</v>
      </c>
      <c r="AD20" s="324"/>
      <c r="AE20" s="323" t="s">
        <v>613</v>
      </c>
      <c r="AF20" s="323"/>
      <c r="AG20" s="302" t="s">
        <v>614</v>
      </c>
      <c r="AH20" s="302"/>
      <c r="AI20" s="325" t="s">
        <v>622</v>
      </c>
      <c r="AJ20" s="325"/>
      <c r="AK20" s="283" t="s">
        <v>619</v>
      </c>
      <c r="AL20" s="283"/>
      <c r="AM20" s="166" t="s">
        <v>615</v>
      </c>
      <c r="AN20" s="165" t="s">
        <v>617</v>
      </c>
    </row>
    <row r="21" spans="1:40" x14ac:dyDescent="0.3">
      <c r="B21" s="102">
        <v>11</v>
      </c>
      <c r="C21" s="102" t="s">
        <v>114</v>
      </c>
      <c r="D21" s="104">
        <v>42875</v>
      </c>
      <c r="G21" s="165" t="s">
        <v>621</v>
      </c>
      <c r="H21" s="168" t="s">
        <v>611</v>
      </c>
      <c r="I21" s="169" t="s">
        <v>616</v>
      </c>
      <c r="J21" s="167" t="s">
        <v>620</v>
      </c>
      <c r="K21" s="328" t="s">
        <v>630</v>
      </c>
      <c r="L21" s="328"/>
      <c r="M21" s="328"/>
      <c r="N21" s="328"/>
      <c r="O21" s="328"/>
      <c r="P21" s="328"/>
      <c r="Q21" s="328"/>
      <c r="R21" s="328"/>
      <c r="S21" s="162" t="s">
        <v>613</v>
      </c>
      <c r="T21" s="330" t="s">
        <v>625</v>
      </c>
      <c r="U21" s="330"/>
      <c r="V21" s="330"/>
      <c r="W21" s="330"/>
      <c r="X21" s="328" t="s">
        <v>626</v>
      </c>
      <c r="Y21" s="328"/>
      <c r="Z21" s="328"/>
      <c r="AA21" s="328"/>
      <c r="AB21" s="162" t="s">
        <v>613</v>
      </c>
      <c r="AC21" s="324" t="s">
        <v>618</v>
      </c>
      <c r="AD21" s="324"/>
      <c r="AE21" s="323" t="s">
        <v>613</v>
      </c>
      <c r="AF21" s="323"/>
      <c r="AG21" s="302" t="s">
        <v>614</v>
      </c>
      <c r="AH21" s="302"/>
      <c r="AI21" s="326" t="s">
        <v>623</v>
      </c>
      <c r="AJ21" s="326"/>
      <c r="AK21" s="283" t="s">
        <v>619</v>
      </c>
      <c r="AL21" s="283"/>
      <c r="AM21" s="166" t="s">
        <v>615</v>
      </c>
      <c r="AN21" s="165" t="s">
        <v>617</v>
      </c>
    </row>
    <row r="22" spans="1:40" x14ac:dyDescent="0.3">
      <c r="B22" s="102">
        <v>10</v>
      </c>
      <c r="C22" s="102" t="s">
        <v>115</v>
      </c>
      <c r="D22" s="104">
        <v>42876</v>
      </c>
      <c r="G22" s="135" t="s">
        <v>610</v>
      </c>
      <c r="H22" s="168" t="s">
        <v>611</v>
      </c>
      <c r="I22" s="169" t="s">
        <v>616</v>
      </c>
      <c r="J22" s="167" t="s">
        <v>620</v>
      </c>
      <c r="K22" s="328" t="s">
        <v>630</v>
      </c>
      <c r="L22" s="328"/>
      <c r="M22" s="328"/>
      <c r="N22" s="328"/>
      <c r="O22" s="328"/>
      <c r="P22" s="328"/>
      <c r="Q22" s="328"/>
      <c r="R22" s="328"/>
      <c r="S22" s="162" t="s">
        <v>613</v>
      </c>
      <c r="T22" s="330" t="s">
        <v>625</v>
      </c>
      <c r="U22" s="330"/>
      <c r="V22" s="330"/>
      <c r="W22" s="330"/>
      <c r="X22" s="328" t="s">
        <v>626</v>
      </c>
      <c r="Y22" s="328"/>
      <c r="Z22" s="328"/>
      <c r="AA22" s="328"/>
      <c r="AB22" s="162" t="s">
        <v>613</v>
      </c>
      <c r="AC22" s="324" t="s">
        <v>618</v>
      </c>
      <c r="AD22" s="324"/>
      <c r="AE22" s="323" t="s">
        <v>613</v>
      </c>
      <c r="AF22" s="323"/>
      <c r="AG22" s="302" t="s">
        <v>614</v>
      </c>
      <c r="AH22" s="302"/>
      <c r="AI22" s="325" t="s">
        <v>622</v>
      </c>
      <c r="AJ22" s="325"/>
      <c r="AK22" s="283" t="s">
        <v>619</v>
      </c>
      <c r="AL22" s="283"/>
      <c r="AM22" s="166" t="s">
        <v>615</v>
      </c>
      <c r="AN22" s="165" t="s">
        <v>617</v>
      </c>
    </row>
    <row r="23" spans="1:40" x14ac:dyDescent="0.3">
      <c r="A23" s="102" t="s">
        <v>31</v>
      </c>
      <c r="B23" s="102">
        <v>9</v>
      </c>
      <c r="C23" s="102" t="s">
        <v>109</v>
      </c>
      <c r="D23" s="104">
        <v>42877</v>
      </c>
      <c r="G23" s="135" t="s">
        <v>610</v>
      </c>
      <c r="H23" s="168" t="s">
        <v>611</v>
      </c>
      <c r="I23" s="169" t="s">
        <v>616</v>
      </c>
      <c r="J23" s="167" t="s">
        <v>620</v>
      </c>
      <c r="K23" s="328" t="s">
        <v>630</v>
      </c>
      <c r="L23" s="328"/>
      <c r="M23" s="328"/>
      <c r="N23" s="328"/>
      <c r="O23" s="328"/>
      <c r="P23" s="328"/>
      <c r="Q23" s="328"/>
      <c r="R23" s="328"/>
      <c r="S23" s="162" t="s">
        <v>613</v>
      </c>
      <c r="T23" s="330" t="s">
        <v>625</v>
      </c>
      <c r="U23" s="330"/>
      <c r="V23" s="330"/>
      <c r="W23" s="330"/>
      <c r="X23" s="328" t="s">
        <v>626</v>
      </c>
      <c r="Y23" s="328"/>
      <c r="Z23" s="328"/>
      <c r="AA23" s="328"/>
      <c r="AB23" s="162" t="s">
        <v>613</v>
      </c>
      <c r="AC23" s="324" t="s">
        <v>618</v>
      </c>
      <c r="AD23" s="324"/>
      <c r="AE23" s="323" t="s">
        <v>613</v>
      </c>
      <c r="AF23" s="323"/>
      <c r="AG23" s="302" t="s">
        <v>614</v>
      </c>
      <c r="AH23" s="302"/>
      <c r="AI23" s="326" t="s">
        <v>623</v>
      </c>
      <c r="AJ23" s="326"/>
      <c r="AK23" s="283" t="s">
        <v>619</v>
      </c>
      <c r="AL23" s="283"/>
      <c r="AM23" s="166" t="s">
        <v>615</v>
      </c>
      <c r="AN23" s="165" t="s">
        <v>617</v>
      </c>
    </row>
    <row r="24" spans="1:40" x14ac:dyDescent="0.3">
      <c r="B24" s="102">
        <v>8</v>
      </c>
      <c r="C24" s="102" t="s">
        <v>110</v>
      </c>
      <c r="D24" s="104">
        <v>42878</v>
      </c>
      <c r="E24" s="102" t="s">
        <v>755</v>
      </c>
      <c r="G24" s="329" t="s">
        <v>621</v>
      </c>
      <c r="H24" s="329"/>
      <c r="I24" s="135" t="s">
        <v>610</v>
      </c>
      <c r="J24" s="168" t="s">
        <v>611</v>
      </c>
      <c r="K24" s="169" t="s">
        <v>616</v>
      </c>
      <c r="L24" s="325" t="s">
        <v>622</v>
      </c>
      <c r="M24" s="325"/>
      <c r="N24" s="163" t="s">
        <v>613</v>
      </c>
      <c r="O24" s="283" t="s">
        <v>619</v>
      </c>
      <c r="P24" s="283"/>
      <c r="Q24" s="163" t="s">
        <v>613</v>
      </c>
      <c r="R24" s="324" t="s">
        <v>618</v>
      </c>
      <c r="S24" s="324"/>
      <c r="T24" s="163" t="s">
        <v>613</v>
      </c>
      <c r="U24" s="302" t="s">
        <v>614</v>
      </c>
      <c r="V24" s="302"/>
      <c r="W24" s="163" t="s">
        <v>613</v>
      </c>
      <c r="X24" s="326" t="s">
        <v>623</v>
      </c>
      <c r="Y24" s="326"/>
      <c r="Z24" s="331" t="s">
        <v>624</v>
      </c>
      <c r="AA24" s="331"/>
      <c r="AB24" s="331"/>
      <c r="AC24" s="323" t="s">
        <v>604</v>
      </c>
      <c r="AD24" s="323"/>
      <c r="AE24" s="323"/>
      <c r="AF24" s="323"/>
      <c r="AG24" s="323"/>
      <c r="AH24" s="323"/>
      <c r="AI24" s="323"/>
      <c r="AJ24" s="323"/>
      <c r="AK24" s="323"/>
      <c r="AL24" s="323"/>
      <c r="AM24" s="323"/>
      <c r="AN24" s="165" t="s">
        <v>617</v>
      </c>
    </row>
    <row r="25" spans="1:40" x14ac:dyDescent="0.3">
      <c r="B25" s="102">
        <v>7</v>
      </c>
      <c r="C25" s="102" t="s">
        <v>111</v>
      </c>
      <c r="D25" s="104">
        <v>42879</v>
      </c>
      <c r="G25" s="135" t="s">
        <v>610</v>
      </c>
      <c r="H25" s="168" t="s">
        <v>611</v>
      </c>
      <c r="I25" s="169" t="s">
        <v>616</v>
      </c>
      <c r="J25" s="167" t="s">
        <v>620</v>
      </c>
      <c r="K25" s="328" t="s">
        <v>630</v>
      </c>
      <c r="L25" s="328"/>
      <c r="M25" s="328"/>
      <c r="N25" s="328"/>
      <c r="O25" s="328"/>
      <c r="P25" s="328"/>
      <c r="Q25" s="328"/>
      <c r="R25" s="328"/>
      <c r="S25" s="162" t="s">
        <v>613</v>
      </c>
      <c r="T25" s="330" t="s">
        <v>625</v>
      </c>
      <c r="U25" s="330"/>
      <c r="V25" s="330"/>
      <c r="W25" s="330"/>
      <c r="X25" s="328" t="s">
        <v>626</v>
      </c>
      <c r="Y25" s="328"/>
      <c r="Z25" s="328"/>
      <c r="AA25" s="328"/>
      <c r="AB25" s="162" t="s">
        <v>613</v>
      </c>
      <c r="AC25" s="324" t="s">
        <v>618</v>
      </c>
      <c r="AD25" s="324"/>
      <c r="AE25" s="323" t="s">
        <v>613</v>
      </c>
      <c r="AF25" s="323"/>
      <c r="AG25" s="302" t="s">
        <v>614</v>
      </c>
      <c r="AH25" s="302"/>
      <c r="AI25" s="326" t="s">
        <v>623</v>
      </c>
      <c r="AJ25" s="326"/>
      <c r="AK25" s="283" t="s">
        <v>619</v>
      </c>
      <c r="AL25" s="283"/>
      <c r="AM25" s="166" t="s">
        <v>615</v>
      </c>
      <c r="AN25" s="165" t="s">
        <v>617</v>
      </c>
    </row>
    <row r="26" spans="1:40" x14ac:dyDescent="0.3">
      <c r="B26" s="102">
        <v>6</v>
      </c>
      <c r="C26" s="102" t="s">
        <v>112</v>
      </c>
      <c r="D26" s="104">
        <v>42880</v>
      </c>
      <c r="G26" s="135" t="s">
        <v>610</v>
      </c>
      <c r="H26" s="168" t="s">
        <v>611</v>
      </c>
      <c r="I26" s="169" t="s">
        <v>616</v>
      </c>
      <c r="J26" s="167" t="s">
        <v>620</v>
      </c>
      <c r="K26" s="328" t="s">
        <v>630</v>
      </c>
      <c r="L26" s="328"/>
      <c r="M26" s="328"/>
      <c r="N26" s="328"/>
      <c r="O26" s="328"/>
      <c r="P26" s="328"/>
      <c r="Q26" s="328"/>
      <c r="R26" s="328"/>
      <c r="S26" s="162" t="s">
        <v>613</v>
      </c>
      <c r="T26" s="330" t="s">
        <v>625</v>
      </c>
      <c r="U26" s="330"/>
      <c r="V26" s="330"/>
      <c r="W26" s="330"/>
      <c r="X26" s="328" t="s">
        <v>626</v>
      </c>
      <c r="Y26" s="328"/>
      <c r="Z26" s="328"/>
      <c r="AA26" s="328"/>
      <c r="AB26" s="162" t="s">
        <v>613</v>
      </c>
      <c r="AC26" s="324" t="s">
        <v>618</v>
      </c>
      <c r="AD26" s="324"/>
      <c r="AE26" s="323" t="s">
        <v>613</v>
      </c>
      <c r="AF26" s="323"/>
      <c r="AG26" s="302" t="s">
        <v>614</v>
      </c>
      <c r="AH26" s="302"/>
      <c r="AI26" s="325" t="s">
        <v>622</v>
      </c>
      <c r="AJ26" s="325"/>
      <c r="AK26" s="283" t="s">
        <v>619</v>
      </c>
      <c r="AL26" s="283"/>
      <c r="AM26" s="166" t="s">
        <v>615</v>
      </c>
      <c r="AN26" s="165" t="s">
        <v>617</v>
      </c>
    </row>
    <row r="27" spans="1:40" x14ac:dyDescent="0.3">
      <c r="B27" s="102">
        <v>5</v>
      </c>
      <c r="C27" s="102" t="s">
        <v>113</v>
      </c>
      <c r="D27" s="104">
        <v>42881</v>
      </c>
      <c r="G27" s="135" t="s">
        <v>610</v>
      </c>
      <c r="H27" s="168" t="s">
        <v>611</v>
      </c>
      <c r="I27" s="169" t="s">
        <v>616</v>
      </c>
      <c r="J27" s="167" t="s">
        <v>620</v>
      </c>
      <c r="K27" s="328" t="s">
        <v>630</v>
      </c>
      <c r="L27" s="328"/>
      <c r="M27" s="328"/>
      <c r="N27" s="328"/>
      <c r="O27" s="328"/>
      <c r="P27" s="328"/>
      <c r="Q27" s="328"/>
      <c r="R27" s="328"/>
      <c r="S27" s="162" t="s">
        <v>613</v>
      </c>
      <c r="T27" s="328" t="s">
        <v>630</v>
      </c>
      <c r="U27" s="328"/>
      <c r="V27" s="328"/>
      <c r="W27" s="328"/>
      <c r="X27" s="328"/>
      <c r="Y27" s="328"/>
      <c r="Z27" s="328"/>
      <c r="AA27" s="328"/>
      <c r="AB27" s="162" t="s">
        <v>613</v>
      </c>
      <c r="AC27" s="324" t="s">
        <v>618</v>
      </c>
      <c r="AD27" s="324"/>
      <c r="AE27" s="323" t="s">
        <v>613</v>
      </c>
      <c r="AF27" s="323"/>
      <c r="AG27" s="302" t="s">
        <v>614</v>
      </c>
      <c r="AH27" s="302"/>
      <c r="AI27" s="326" t="s">
        <v>623</v>
      </c>
      <c r="AJ27" s="326"/>
      <c r="AK27" s="283" t="s">
        <v>619</v>
      </c>
      <c r="AL27" s="283"/>
      <c r="AM27" s="166" t="s">
        <v>615</v>
      </c>
      <c r="AN27" s="165" t="s">
        <v>617</v>
      </c>
    </row>
    <row r="28" spans="1:40" x14ac:dyDescent="0.3">
      <c r="B28" s="102">
        <v>4</v>
      </c>
      <c r="C28" s="102" t="s">
        <v>114</v>
      </c>
      <c r="D28" s="104">
        <v>42882</v>
      </c>
      <c r="G28" s="165" t="s">
        <v>621</v>
      </c>
      <c r="H28" s="168" t="s">
        <v>611</v>
      </c>
      <c r="I28" s="169" t="s">
        <v>616</v>
      </c>
      <c r="J28" s="167" t="s">
        <v>620</v>
      </c>
      <c r="K28" s="328" t="s">
        <v>630</v>
      </c>
      <c r="L28" s="328"/>
      <c r="M28" s="328"/>
      <c r="N28" s="328"/>
      <c r="O28" s="328"/>
      <c r="P28" s="328"/>
      <c r="Q28" s="328"/>
      <c r="R28" s="328"/>
      <c r="S28" s="162" t="s">
        <v>613</v>
      </c>
      <c r="T28" s="328" t="s">
        <v>630</v>
      </c>
      <c r="U28" s="328"/>
      <c r="V28" s="328"/>
      <c r="W28" s="328"/>
      <c r="X28" s="328"/>
      <c r="Y28" s="328"/>
      <c r="Z28" s="328"/>
      <c r="AA28" s="328"/>
      <c r="AB28" s="162" t="s">
        <v>613</v>
      </c>
      <c r="AC28" s="324" t="s">
        <v>618</v>
      </c>
      <c r="AD28" s="324"/>
      <c r="AE28" s="323" t="s">
        <v>613</v>
      </c>
      <c r="AF28" s="323"/>
      <c r="AG28" s="302" t="s">
        <v>614</v>
      </c>
      <c r="AH28" s="302"/>
      <c r="AI28" s="325" t="s">
        <v>622</v>
      </c>
      <c r="AJ28" s="325"/>
      <c r="AK28" s="283" t="s">
        <v>619</v>
      </c>
      <c r="AL28" s="283"/>
      <c r="AM28" s="166" t="s">
        <v>615</v>
      </c>
      <c r="AN28" s="165" t="s">
        <v>617</v>
      </c>
    </row>
    <row r="29" spans="1:40" s="155" customFormat="1" x14ac:dyDescent="0.3">
      <c r="A29" s="160" t="s">
        <v>627</v>
      </c>
      <c r="B29" s="160">
        <v>3</v>
      </c>
      <c r="C29" s="160" t="s">
        <v>115</v>
      </c>
      <c r="D29" s="161">
        <v>42883</v>
      </c>
      <c r="E29" s="160" t="s">
        <v>605</v>
      </c>
      <c r="F29" s="160"/>
      <c r="G29" s="135" t="s">
        <v>610</v>
      </c>
      <c r="H29" s="168" t="s">
        <v>611</v>
      </c>
      <c r="I29" s="169" t="s">
        <v>616</v>
      </c>
      <c r="J29" s="322" t="s">
        <v>619</v>
      </c>
      <c r="K29" s="322"/>
      <c r="L29" s="322"/>
      <c r="M29" s="322"/>
      <c r="N29" s="163" t="s">
        <v>613</v>
      </c>
      <c r="O29" s="322" t="s">
        <v>631</v>
      </c>
      <c r="P29" s="322"/>
      <c r="Q29" s="163" t="s">
        <v>613</v>
      </c>
      <c r="R29" s="160" t="s">
        <v>614</v>
      </c>
      <c r="S29" s="170" t="s">
        <v>623</v>
      </c>
      <c r="T29" s="160" t="s">
        <v>632</v>
      </c>
      <c r="U29" s="163" t="s">
        <v>613</v>
      </c>
      <c r="V29" s="322" t="s">
        <v>633</v>
      </c>
      <c r="W29" s="322"/>
      <c r="X29" s="322"/>
      <c r="Y29" s="163" t="s">
        <v>613</v>
      </c>
      <c r="Z29" s="322" t="s">
        <v>634</v>
      </c>
      <c r="AA29" s="322"/>
      <c r="AB29" s="163" t="s">
        <v>613</v>
      </c>
      <c r="AC29" s="322" t="s">
        <v>635</v>
      </c>
      <c r="AD29" s="322"/>
      <c r="AE29" s="322"/>
      <c r="AF29" s="163" t="s">
        <v>613</v>
      </c>
      <c r="AG29" s="322" t="s">
        <v>636</v>
      </c>
      <c r="AH29" s="322"/>
      <c r="AI29" s="322"/>
      <c r="AM29" s="166" t="s">
        <v>615</v>
      </c>
      <c r="AN29" s="165" t="s">
        <v>617</v>
      </c>
    </row>
    <row r="30" spans="1:40" s="155" customFormat="1" x14ac:dyDescent="0.3">
      <c r="A30" s="160" t="s">
        <v>627</v>
      </c>
      <c r="B30" s="160">
        <v>2</v>
      </c>
      <c r="C30" s="160" t="s">
        <v>109</v>
      </c>
      <c r="D30" s="161">
        <v>42884</v>
      </c>
      <c r="E30" s="160" t="s">
        <v>605</v>
      </c>
      <c r="F30" s="160"/>
      <c r="G30" s="135" t="s">
        <v>610</v>
      </c>
      <c r="H30" s="168" t="s">
        <v>611</v>
      </c>
      <c r="I30" s="169" t="s">
        <v>616</v>
      </c>
      <c r="J30" s="322" t="s">
        <v>599</v>
      </c>
      <c r="K30" s="322"/>
      <c r="L30" s="322"/>
      <c r="M30" s="163" t="s">
        <v>613</v>
      </c>
      <c r="N30" s="322" t="s">
        <v>637</v>
      </c>
      <c r="O30" s="322"/>
      <c r="P30" s="163" t="s">
        <v>613</v>
      </c>
      <c r="Q30" s="322" t="s">
        <v>637</v>
      </c>
      <c r="R30" s="322"/>
      <c r="S30" s="163" t="s">
        <v>613</v>
      </c>
      <c r="T30" s="322" t="s">
        <v>639</v>
      </c>
      <c r="U30" s="322"/>
      <c r="V30" s="163" t="s">
        <v>613</v>
      </c>
      <c r="W30" s="322" t="s">
        <v>638</v>
      </c>
      <c r="X30" s="322"/>
      <c r="Y30" s="163" t="s">
        <v>613</v>
      </c>
      <c r="Z30" s="322" t="s">
        <v>640</v>
      </c>
      <c r="AA30" s="322"/>
      <c r="AB30" s="322"/>
      <c r="AC30" s="163" t="s">
        <v>613</v>
      </c>
      <c r="AD30" s="322" t="s">
        <v>641</v>
      </c>
      <c r="AE30" s="322"/>
      <c r="AM30" s="166" t="s">
        <v>615</v>
      </c>
      <c r="AN30" s="165" t="s">
        <v>617</v>
      </c>
    </row>
    <row r="31" spans="1:40" s="155" customFormat="1" x14ac:dyDescent="0.3">
      <c r="A31" s="158" t="s">
        <v>604</v>
      </c>
      <c r="B31" s="158">
        <v>1</v>
      </c>
      <c r="C31" s="158" t="s">
        <v>110</v>
      </c>
      <c r="D31" s="159">
        <v>42885</v>
      </c>
      <c r="E31" s="158" t="s">
        <v>604</v>
      </c>
      <c r="F31" s="158"/>
      <c r="G31" s="329" t="s">
        <v>621</v>
      </c>
      <c r="H31" s="329"/>
      <c r="I31" s="135" t="s">
        <v>610</v>
      </c>
      <c r="J31" s="168" t="s">
        <v>611</v>
      </c>
      <c r="K31" s="169" t="s">
        <v>616</v>
      </c>
      <c r="L31" s="323" t="s">
        <v>604</v>
      </c>
      <c r="M31" s="323"/>
      <c r="N31" s="323"/>
      <c r="O31" s="323"/>
      <c r="P31" s="323"/>
      <c r="Q31" s="323"/>
      <c r="R31" s="323"/>
      <c r="S31" s="323"/>
      <c r="T31" s="323"/>
      <c r="U31" s="323"/>
      <c r="V31" s="323"/>
      <c r="W31" s="323"/>
      <c r="X31" s="323"/>
      <c r="Y31" s="323"/>
      <c r="Z31" s="323"/>
      <c r="AA31" s="323"/>
      <c r="AB31" s="323"/>
      <c r="AC31" s="323"/>
      <c r="AD31" s="323"/>
      <c r="AE31" s="323"/>
      <c r="AF31" s="323"/>
      <c r="AG31" s="323"/>
      <c r="AH31" s="323"/>
      <c r="AI31" s="323"/>
      <c r="AJ31" s="323"/>
      <c r="AK31" s="323"/>
      <c r="AL31" s="323"/>
      <c r="AM31" s="166" t="s">
        <v>615</v>
      </c>
      <c r="AN31" s="165" t="s">
        <v>617</v>
      </c>
    </row>
    <row r="32" spans="1:40" s="155" customFormat="1" x14ac:dyDescent="0.3">
      <c r="A32" s="156" t="s">
        <v>603</v>
      </c>
      <c r="B32" s="156">
        <v>0</v>
      </c>
      <c r="C32" s="156" t="s">
        <v>111</v>
      </c>
      <c r="D32" s="157">
        <v>42886</v>
      </c>
      <c r="E32" s="156" t="s">
        <v>603</v>
      </c>
      <c r="F32" s="156"/>
      <c r="G32" s="135" t="s">
        <v>610</v>
      </c>
      <c r="H32" s="168" t="s">
        <v>611</v>
      </c>
      <c r="I32" s="169" t="s">
        <v>616</v>
      </c>
      <c r="J32" s="164" t="s">
        <v>629</v>
      </c>
      <c r="K32" s="296" t="s">
        <v>603</v>
      </c>
      <c r="L32" s="296"/>
      <c r="M32" s="296"/>
      <c r="N32" s="296"/>
      <c r="O32" s="296"/>
      <c r="P32" s="296"/>
      <c r="Q32" s="296"/>
      <c r="R32" s="296"/>
      <c r="S32" s="296"/>
      <c r="T32" s="296"/>
      <c r="U32" s="296"/>
      <c r="V32" s="296"/>
      <c r="W32" s="296"/>
      <c r="X32" s="296"/>
      <c r="Y32" s="296"/>
      <c r="Z32" s="296"/>
      <c r="AA32" s="296"/>
      <c r="AB32" s="296"/>
    </row>
    <row r="33" spans="2:38" x14ac:dyDescent="0.3">
      <c r="B33" s="155"/>
    </row>
    <row r="34" spans="2:38" x14ac:dyDescent="0.3">
      <c r="B34" s="155"/>
    </row>
    <row r="35" spans="2:38" x14ac:dyDescent="0.3">
      <c r="B35" s="155"/>
    </row>
    <row r="36" spans="2:38" x14ac:dyDescent="0.3">
      <c r="B36" s="155"/>
    </row>
    <row r="37" spans="2:38" x14ac:dyDescent="0.3">
      <c r="B37" s="155"/>
    </row>
    <row r="38" spans="2:38" x14ac:dyDescent="0.3">
      <c r="B38" s="155"/>
      <c r="D38" s="104">
        <v>42878</v>
      </c>
      <c r="Q38" s="324" t="s">
        <v>618</v>
      </c>
      <c r="R38" s="324"/>
      <c r="T38" s="324" t="s">
        <v>618</v>
      </c>
      <c r="U38" s="324"/>
      <c r="W38" s="327" t="s">
        <v>760</v>
      </c>
      <c r="X38" s="327"/>
      <c r="Y38" s="327"/>
      <c r="AA38" s="324" t="s">
        <v>618</v>
      </c>
      <c r="AB38" s="324"/>
      <c r="AD38" s="324" t="s">
        <v>618</v>
      </c>
      <c r="AE38" s="324"/>
      <c r="AG38" s="324" t="s">
        <v>618</v>
      </c>
      <c r="AH38" s="324"/>
    </row>
    <row r="39" spans="2:38" x14ac:dyDescent="0.3">
      <c r="D39" s="104">
        <v>42879</v>
      </c>
      <c r="G39" s="135" t="s">
        <v>610</v>
      </c>
      <c r="H39" s="168" t="s">
        <v>611</v>
      </c>
      <c r="I39" s="169" t="s">
        <v>616</v>
      </c>
      <c r="J39" s="167" t="s">
        <v>620</v>
      </c>
      <c r="K39" s="328" t="s">
        <v>630</v>
      </c>
      <c r="L39" s="328"/>
      <c r="M39" s="328"/>
      <c r="N39" s="328"/>
      <c r="O39" s="328"/>
      <c r="P39" s="328"/>
      <c r="Q39" s="328"/>
      <c r="R39" s="328"/>
      <c r="S39" s="162" t="s">
        <v>613</v>
      </c>
      <c r="T39" s="328" t="s">
        <v>630</v>
      </c>
      <c r="U39" s="328"/>
      <c r="V39" s="328"/>
      <c r="W39" s="328"/>
      <c r="X39" s="328"/>
      <c r="Y39" s="328"/>
      <c r="Z39" s="328"/>
      <c r="AA39" s="328"/>
      <c r="AB39" s="162" t="s">
        <v>613</v>
      </c>
      <c r="AC39" s="324" t="s">
        <v>618</v>
      </c>
      <c r="AD39" s="324"/>
      <c r="AE39" s="323" t="s">
        <v>613</v>
      </c>
      <c r="AF39" s="323"/>
      <c r="AG39" s="302" t="s">
        <v>614</v>
      </c>
      <c r="AH39" s="302"/>
      <c r="AI39" s="326" t="s">
        <v>623</v>
      </c>
      <c r="AJ39" s="326"/>
      <c r="AK39" s="325" t="s">
        <v>622</v>
      </c>
      <c r="AL39" s="325"/>
    </row>
    <row r="40" spans="2:38" x14ac:dyDescent="0.3">
      <c r="D40" s="104">
        <v>42880</v>
      </c>
      <c r="G40" s="135" t="s">
        <v>610</v>
      </c>
      <c r="H40" s="168" t="s">
        <v>611</v>
      </c>
      <c r="I40" s="169" t="s">
        <v>616</v>
      </c>
      <c r="J40" s="167" t="s">
        <v>620</v>
      </c>
      <c r="K40" s="328" t="s">
        <v>630</v>
      </c>
      <c r="L40" s="328"/>
      <c r="M40" s="328"/>
      <c r="N40" s="328"/>
      <c r="O40" s="328"/>
      <c r="P40" s="328"/>
      <c r="Q40" s="328"/>
      <c r="R40" s="328"/>
      <c r="S40" s="162" t="s">
        <v>613</v>
      </c>
      <c r="T40" s="328" t="s">
        <v>630</v>
      </c>
      <c r="U40" s="328"/>
      <c r="V40" s="328"/>
      <c r="W40" s="328"/>
      <c r="X40" s="328"/>
      <c r="Y40" s="328"/>
      <c r="Z40" s="328"/>
      <c r="AA40" s="328"/>
      <c r="AB40" s="162" t="s">
        <v>613</v>
      </c>
      <c r="AC40" s="324" t="s">
        <v>618</v>
      </c>
      <c r="AD40" s="324"/>
      <c r="AE40" s="323" t="s">
        <v>613</v>
      </c>
      <c r="AF40" s="323"/>
      <c r="AG40" s="302" t="s">
        <v>614</v>
      </c>
      <c r="AH40" s="302"/>
      <c r="AI40" s="326" t="s">
        <v>623</v>
      </c>
      <c r="AJ40" s="326"/>
      <c r="AK40" s="325" t="s">
        <v>622</v>
      </c>
      <c r="AL40" s="325"/>
    </row>
    <row r="41" spans="2:38" x14ac:dyDescent="0.3">
      <c r="D41" s="161">
        <v>42881</v>
      </c>
      <c r="E41" s="160" t="s">
        <v>605</v>
      </c>
      <c r="G41" s="165" t="s">
        <v>621</v>
      </c>
      <c r="H41" s="168" t="s">
        <v>611</v>
      </c>
      <c r="I41" s="169" t="s">
        <v>616</v>
      </c>
      <c r="J41" s="167" t="s">
        <v>620</v>
      </c>
      <c r="K41" s="328" t="s">
        <v>630</v>
      </c>
      <c r="L41" s="328"/>
      <c r="M41" s="328"/>
      <c r="N41" s="328"/>
      <c r="O41" s="328"/>
      <c r="P41" s="328"/>
      <c r="Q41" s="328"/>
      <c r="R41" s="328"/>
      <c r="S41" s="162" t="s">
        <v>613</v>
      </c>
      <c r="T41" s="322" t="s">
        <v>619</v>
      </c>
      <c r="U41" s="322"/>
      <c r="V41" s="322"/>
      <c r="W41" s="322"/>
      <c r="X41" s="163" t="s">
        <v>613</v>
      </c>
      <c r="Y41" s="322" t="s">
        <v>631</v>
      </c>
      <c r="Z41" s="322"/>
      <c r="AA41" s="163" t="s">
        <v>613</v>
      </c>
      <c r="AB41" s="160" t="s">
        <v>614</v>
      </c>
      <c r="AC41" s="163" t="s">
        <v>613</v>
      </c>
      <c r="AD41" s="322" t="s">
        <v>636</v>
      </c>
      <c r="AE41" s="322"/>
      <c r="AF41" s="322"/>
      <c r="AG41" s="162" t="s">
        <v>613</v>
      </c>
      <c r="AH41" s="324" t="s">
        <v>618</v>
      </c>
      <c r="AI41" s="324"/>
      <c r="AJ41" s="162" t="s">
        <v>613</v>
      </c>
      <c r="AK41" s="302" t="s">
        <v>614</v>
      </c>
      <c r="AL41" s="302"/>
    </row>
    <row r="42" spans="2:38" x14ac:dyDescent="0.3">
      <c r="D42" s="161">
        <v>42882</v>
      </c>
      <c r="E42" s="160" t="s">
        <v>605</v>
      </c>
      <c r="G42" s="135" t="s">
        <v>610</v>
      </c>
      <c r="H42" s="168" t="s">
        <v>611</v>
      </c>
      <c r="I42" s="169" t="s">
        <v>616</v>
      </c>
      <c r="J42" s="167" t="s">
        <v>620</v>
      </c>
      <c r="K42" s="328" t="s">
        <v>759</v>
      </c>
      <c r="L42" s="328"/>
      <c r="M42" s="328"/>
      <c r="N42" s="328"/>
      <c r="O42" s="328"/>
      <c r="P42" s="328"/>
      <c r="Q42" s="328"/>
      <c r="R42" s="328"/>
      <c r="S42" s="162" t="s">
        <v>613</v>
      </c>
      <c r="T42" s="322" t="s">
        <v>599</v>
      </c>
      <c r="U42" s="322"/>
      <c r="V42" s="322"/>
      <c r="W42" s="163" t="s">
        <v>613</v>
      </c>
      <c r="X42" s="322" t="s">
        <v>637</v>
      </c>
      <c r="Y42" s="322"/>
      <c r="Z42" s="163" t="s">
        <v>613</v>
      </c>
      <c r="AA42" s="322" t="s">
        <v>637</v>
      </c>
      <c r="AB42" s="322"/>
      <c r="AC42" s="163" t="s">
        <v>613</v>
      </c>
      <c r="AD42" s="322" t="s">
        <v>637</v>
      </c>
      <c r="AE42" s="322"/>
      <c r="AF42" s="323" t="s">
        <v>613</v>
      </c>
      <c r="AG42" s="323"/>
      <c r="AH42" s="324" t="s">
        <v>618</v>
      </c>
      <c r="AI42" s="324"/>
      <c r="AJ42" s="162" t="s">
        <v>613</v>
      </c>
      <c r="AK42" s="302" t="s">
        <v>614</v>
      </c>
      <c r="AL42" s="302"/>
    </row>
    <row r="43" spans="2:38" x14ac:dyDescent="0.3">
      <c r="D43" s="161">
        <v>42883</v>
      </c>
      <c r="E43" s="160" t="s">
        <v>605</v>
      </c>
      <c r="G43" s="135" t="s">
        <v>610</v>
      </c>
      <c r="H43" s="168" t="s">
        <v>611</v>
      </c>
      <c r="I43" s="169" t="s">
        <v>616</v>
      </c>
      <c r="J43" s="167" t="s">
        <v>620</v>
      </c>
      <c r="K43" s="328" t="s">
        <v>759</v>
      </c>
      <c r="L43" s="328"/>
      <c r="M43" s="328"/>
      <c r="N43" s="328"/>
      <c r="O43" s="328"/>
      <c r="P43" s="328"/>
      <c r="Q43" s="328"/>
      <c r="R43" s="328"/>
      <c r="S43" s="162" t="s">
        <v>613</v>
      </c>
      <c r="T43" s="170" t="s">
        <v>623</v>
      </c>
      <c r="U43" s="160" t="s">
        <v>632</v>
      </c>
      <c r="V43" s="162" t="s">
        <v>613</v>
      </c>
      <c r="W43" s="322" t="s">
        <v>633</v>
      </c>
      <c r="X43" s="322"/>
      <c r="Y43" s="322"/>
      <c r="Z43" s="163" t="s">
        <v>613</v>
      </c>
      <c r="AA43" s="322" t="s">
        <v>634</v>
      </c>
      <c r="AB43" s="322"/>
      <c r="AC43" s="163" t="s">
        <v>613</v>
      </c>
      <c r="AG43" s="162" t="s">
        <v>613</v>
      </c>
      <c r="AH43" s="324" t="s">
        <v>618</v>
      </c>
      <c r="AI43" s="324"/>
      <c r="AJ43" s="162" t="s">
        <v>613</v>
      </c>
      <c r="AK43" s="302" t="s">
        <v>614</v>
      </c>
      <c r="AL43" s="302"/>
    </row>
    <row r="44" spans="2:38" x14ac:dyDescent="0.3">
      <c r="D44" s="161">
        <v>42884</v>
      </c>
      <c r="E44" s="160" t="s">
        <v>605</v>
      </c>
      <c r="G44" s="165" t="s">
        <v>621</v>
      </c>
      <c r="H44" s="168" t="s">
        <v>611</v>
      </c>
      <c r="I44" s="169" t="s">
        <v>616</v>
      </c>
      <c r="J44" s="167" t="s">
        <v>620</v>
      </c>
      <c r="K44" s="328" t="s">
        <v>759</v>
      </c>
      <c r="L44" s="328"/>
      <c r="M44" s="328"/>
      <c r="N44" s="328"/>
      <c r="O44" s="328"/>
      <c r="P44" s="328"/>
      <c r="Q44" s="328"/>
      <c r="R44" s="328"/>
      <c r="S44" s="162" t="s">
        <v>613</v>
      </c>
      <c r="T44" s="322" t="s">
        <v>635</v>
      </c>
      <c r="U44" s="322"/>
      <c r="V44" s="322"/>
      <c r="W44" s="163" t="s">
        <v>613</v>
      </c>
      <c r="X44" s="322" t="s">
        <v>638</v>
      </c>
      <c r="Y44" s="322"/>
      <c r="Z44" s="163" t="s">
        <v>613</v>
      </c>
      <c r="AA44" s="322" t="s">
        <v>640</v>
      </c>
      <c r="AB44" s="322"/>
      <c r="AC44" s="322"/>
      <c r="AD44" s="163" t="s">
        <v>613</v>
      </c>
      <c r="AE44" s="322" t="s">
        <v>641</v>
      </c>
      <c r="AF44" s="322"/>
      <c r="AG44" s="162" t="s">
        <v>613</v>
      </c>
      <c r="AH44" s="324" t="s">
        <v>618</v>
      </c>
      <c r="AI44" s="324"/>
      <c r="AJ44" s="162" t="s">
        <v>613</v>
      </c>
      <c r="AK44" s="302" t="s">
        <v>614</v>
      </c>
      <c r="AL44" s="302"/>
    </row>
    <row r="45" spans="2:38" x14ac:dyDescent="0.3">
      <c r="D45" s="159">
        <v>42885</v>
      </c>
      <c r="E45" s="158" t="s">
        <v>604</v>
      </c>
      <c r="W45" s="322" t="s">
        <v>639</v>
      </c>
      <c r="X45" s="322"/>
    </row>
    <row r="46" spans="2:38" x14ac:dyDescent="0.3">
      <c r="D46" s="157">
        <v>42886</v>
      </c>
      <c r="E46" s="156" t="s">
        <v>603</v>
      </c>
    </row>
    <row r="47" spans="2:38" x14ac:dyDescent="0.3">
      <c r="I47" t="s">
        <v>63</v>
      </c>
      <c r="J47">
        <v>31</v>
      </c>
      <c r="K47" s="184">
        <f>J48-J47-1</f>
        <v>59</v>
      </c>
      <c r="L47"/>
      <c r="M47">
        <v>2</v>
      </c>
    </row>
    <row r="48" spans="2:38" x14ac:dyDescent="0.3">
      <c r="I48" t="s">
        <v>166</v>
      </c>
      <c r="J48">
        <v>91</v>
      </c>
      <c r="K48" s="184">
        <f t="shared" ref="K48:K62" si="0">J49-J48-1</f>
        <v>27</v>
      </c>
      <c r="L48"/>
      <c r="M48">
        <v>1</v>
      </c>
    </row>
    <row r="49" spans="9:13" x14ac:dyDescent="0.3">
      <c r="I49" t="s">
        <v>8</v>
      </c>
      <c r="J49">
        <v>119</v>
      </c>
      <c r="K49" s="123">
        <f t="shared" si="0"/>
        <v>83</v>
      </c>
      <c r="L49"/>
      <c r="M49">
        <v>0</v>
      </c>
    </row>
    <row r="50" spans="9:13" x14ac:dyDescent="0.3">
      <c r="I50" t="s">
        <v>2</v>
      </c>
      <c r="J50">
        <v>203</v>
      </c>
      <c r="K50" s="184">
        <f t="shared" si="0"/>
        <v>19</v>
      </c>
      <c r="L50"/>
      <c r="M50">
        <v>0.5</v>
      </c>
    </row>
    <row r="51" spans="9:13" x14ac:dyDescent="0.3">
      <c r="I51" t="s">
        <v>4</v>
      </c>
      <c r="J51">
        <v>223</v>
      </c>
      <c r="K51" s="184">
        <f t="shared" si="0"/>
        <v>21</v>
      </c>
      <c r="L51"/>
      <c r="M51">
        <v>0.5</v>
      </c>
    </row>
    <row r="52" spans="9:13" x14ac:dyDescent="0.3">
      <c r="I52" t="s">
        <v>167</v>
      </c>
      <c r="J52">
        <v>245</v>
      </c>
      <c r="K52" s="184">
        <f t="shared" si="0"/>
        <v>18</v>
      </c>
      <c r="L52"/>
      <c r="M52">
        <v>0.5</v>
      </c>
    </row>
    <row r="53" spans="9:13" x14ac:dyDescent="0.3">
      <c r="I53"/>
      <c r="J53">
        <v>264</v>
      </c>
      <c r="K53"/>
      <c r="L53"/>
      <c r="M53"/>
    </row>
    <row r="54" spans="9:13" x14ac:dyDescent="0.3">
      <c r="I54" t="s">
        <v>67</v>
      </c>
      <c r="J54">
        <v>267</v>
      </c>
      <c r="K54" s="184">
        <f t="shared" si="0"/>
        <v>43</v>
      </c>
      <c r="L54"/>
      <c r="M54">
        <v>2</v>
      </c>
    </row>
    <row r="55" spans="9:13" x14ac:dyDescent="0.3">
      <c r="I55" t="s">
        <v>39</v>
      </c>
      <c r="J55">
        <v>311</v>
      </c>
      <c r="K55" s="184">
        <f t="shared" si="0"/>
        <v>31</v>
      </c>
      <c r="L55"/>
      <c r="M55">
        <v>1</v>
      </c>
    </row>
    <row r="56" spans="9:13" x14ac:dyDescent="0.3">
      <c r="I56" t="s">
        <v>168</v>
      </c>
      <c r="J56">
        <v>343</v>
      </c>
      <c r="K56" s="184">
        <f t="shared" si="0"/>
        <v>41</v>
      </c>
      <c r="L56"/>
      <c r="M56">
        <v>2</v>
      </c>
    </row>
    <row r="57" spans="9:13" x14ac:dyDescent="0.3">
      <c r="I57" t="s">
        <v>169</v>
      </c>
      <c r="J57">
        <v>385</v>
      </c>
      <c r="K57" s="184">
        <f t="shared" si="0"/>
        <v>37</v>
      </c>
      <c r="L57"/>
      <c r="M57">
        <v>2</v>
      </c>
    </row>
    <row r="58" spans="9:13" x14ac:dyDescent="0.3">
      <c r="I58" t="s">
        <v>170</v>
      </c>
      <c r="J58">
        <v>423</v>
      </c>
      <c r="K58" s="184">
        <f t="shared" si="0"/>
        <v>35</v>
      </c>
      <c r="L58"/>
      <c r="M58">
        <v>2</v>
      </c>
    </row>
    <row r="59" spans="9:13" x14ac:dyDescent="0.3">
      <c r="I59" t="s">
        <v>171</v>
      </c>
      <c r="J59">
        <v>459</v>
      </c>
      <c r="K59" s="184">
        <f t="shared" si="0"/>
        <v>63</v>
      </c>
      <c r="L59"/>
      <c r="M59">
        <v>3</v>
      </c>
    </row>
    <row r="60" spans="9:13" x14ac:dyDescent="0.3">
      <c r="I60" t="s">
        <v>172</v>
      </c>
      <c r="J60">
        <v>523</v>
      </c>
      <c r="K60">
        <f t="shared" si="0"/>
        <v>23</v>
      </c>
      <c r="L60"/>
      <c r="M60">
        <v>1</v>
      </c>
    </row>
    <row r="61" spans="9:13" x14ac:dyDescent="0.3">
      <c r="I61" t="s">
        <v>173</v>
      </c>
      <c r="J61">
        <v>547</v>
      </c>
      <c r="K61" s="184">
        <f t="shared" si="0"/>
        <v>31</v>
      </c>
      <c r="L61"/>
      <c r="M61">
        <v>1</v>
      </c>
    </row>
    <row r="62" spans="9:13" x14ac:dyDescent="0.3">
      <c r="I62" t="s">
        <v>68</v>
      </c>
      <c r="J62">
        <v>579</v>
      </c>
      <c r="K62">
        <f t="shared" si="0"/>
        <v>45</v>
      </c>
      <c r="L62"/>
      <c r="M62">
        <v>2</v>
      </c>
    </row>
    <row r="63" spans="9:13" x14ac:dyDescent="0.3">
      <c r="I63" t="s">
        <v>66</v>
      </c>
      <c r="J63">
        <v>625</v>
      </c>
      <c r="K63">
        <v>25</v>
      </c>
      <c r="L63"/>
      <c r="M63">
        <v>1</v>
      </c>
    </row>
  </sheetData>
  <mergeCells count="275">
    <mergeCell ref="AK28:AL28"/>
    <mergeCell ref="K27:R27"/>
    <mergeCell ref="AC27:AD27"/>
    <mergeCell ref="AE27:AF27"/>
    <mergeCell ref="AG27:AH27"/>
    <mergeCell ref="AG29:AI29"/>
    <mergeCell ref="J30:L30"/>
    <mergeCell ref="N30:O30"/>
    <mergeCell ref="Q30:R30"/>
    <mergeCell ref="T30:U30"/>
    <mergeCell ref="W30:X30"/>
    <mergeCell ref="Z30:AB30"/>
    <mergeCell ref="AD30:AE30"/>
    <mergeCell ref="V29:X29"/>
    <mergeCell ref="Z29:AA29"/>
    <mergeCell ref="AC29:AE29"/>
    <mergeCell ref="AK27:AL27"/>
    <mergeCell ref="K28:R28"/>
    <mergeCell ref="AK26:AL26"/>
    <mergeCell ref="L24:M24"/>
    <mergeCell ref="O24:P24"/>
    <mergeCell ref="R24:S24"/>
    <mergeCell ref="U24:V24"/>
    <mergeCell ref="X24:Y24"/>
    <mergeCell ref="Z24:AB24"/>
    <mergeCell ref="AC24:AM24"/>
    <mergeCell ref="K26:R26"/>
    <mergeCell ref="T26:W26"/>
    <mergeCell ref="X26:AA26"/>
    <mergeCell ref="AC26:AD26"/>
    <mergeCell ref="AE26:AF26"/>
    <mergeCell ref="AK23:AL23"/>
    <mergeCell ref="K25:R25"/>
    <mergeCell ref="T25:W25"/>
    <mergeCell ref="X25:AA25"/>
    <mergeCell ref="AC25:AD25"/>
    <mergeCell ref="AE25:AF25"/>
    <mergeCell ref="AG25:AH25"/>
    <mergeCell ref="AI25:AJ25"/>
    <mergeCell ref="AK25:AL25"/>
    <mergeCell ref="K23:R23"/>
    <mergeCell ref="T23:W23"/>
    <mergeCell ref="X23:AA23"/>
    <mergeCell ref="AC23:AD23"/>
    <mergeCell ref="AE23:AF23"/>
    <mergeCell ref="AG23:AH23"/>
    <mergeCell ref="AK21:AL21"/>
    <mergeCell ref="K22:R22"/>
    <mergeCell ref="T22:W22"/>
    <mergeCell ref="X22:AA22"/>
    <mergeCell ref="AC22:AD22"/>
    <mergeCell ref="AE22:AF22"/>
    <mergeCell ref="AG22:AH22"/>
    <mergeCell ref="AI22:AJ22"/>
    <mergeCell ref="AK22:AL22"/>
    <mergeCell ref="K21:R21"/>
    <mergeCell ref="T21:W21"/>
    <mergeCell ref="X21:AA21"/>
    <mergeCell ref="AC21:AD21"/>
    <mergeCell ref="AE21:AF21"/>
    <mergeCell ref="AG21:AH21"/>
    <mergeCell ref="AI16:AJ16"/>
    <mergeCell ref="AI19:AJ19"/>
    <mergeCell ref="AK19:AL19"/>
    <mergeCell ref="K20:R20"/>
    <mergeCell ref="T20:W20"/>
    <mergeCell ref="X20:AA20"/>
    <mergeCell ref="AC20:AD20"/>
    <mergeCell ref="AE20:AF20"/>
    <mergeCell ref="AG20:AH20"/>
    <mergeCell ref="AI20:AJ20"/>
    <mergeCell ref="AK20:AL20"/>
    <mergeCell ref="AE19:AF19"/>
    <mergeCell ref="AG19:AH19"/>
    <mergeCell ref="K19:W19"/>
    <mergeCell ref="Y19:AD19"/>
    <mergeCell ref="AK16:AL16"/>
    <mergeCell ref="X16:AA16"/>
    <mergeCell ref="AK17:AL17"/>
    <mergeCell ref="AC18:AM18"/>
    <mergeCell ref="Z18:AB18"/>
    <mergeCell ref="AK14:AL14"/>
    <mergeCell ref="K15:R15"/>
    <mergeCell ref="T15:W15"/>
    <mergeCell ref="X15:AA15"/>
    <mergeCell ref="AC15:AD15"/>
    <mergeCell ref="AE15:AF15"/>
    <mergeCell ref="AG15:AH15"/>
    <mergeCell ref="AI15:AJ15"/>
    <mergeCell ref="AK15:AL15"/>
    <mergeCell ref="AC14:AD14"/>
    <mergeCell ref="AE14:AF14"/>
    <mergeCell ref="AG14:AH14"/>
    <mergeCell ref="AI14:AJ14"/>
    <mergeCell ref="AK8:AL8"/>
    <mergeCell ref="K9:R9"/>
    <mergeCell ref="AI11:AJ11"/>
    <mergeCell ref="AK11:AL11"/>
    <mergeCell ref="AG10:AH10"/>
    <mergeCell ref="AI10:AJ10"/>
    <mergeCell ref="AK10:AL10"/>
    <mergeCell ref="K13:R13"/>
    <mergeCell ref="T13:W13"/>
    <mergeCell ref="X13:AA13"/>
    <mergeCell ref="AC13:AD13"/>
    <mergeCell ref="AE13:AF13"/>
    <mergeCell ref="L12:M12"/>
    <mergeCell ref="O12:P12"/>
    <mergeCell ref="R12:S12"/>
    <mergeCell ref="U12:V12"/>
    <mergeCell ref="X12:Y12"/>
    <mergeCell ref="Z12:AB12"/>
    <mergeCell ref="AC12:AM12"/>
    <mergeCell ref="AG13:AH13"/>
    <mergeCell ref="AI13:AJ13"/>
    <mergeCell ref="AK13:AL13"/>
    <mergeCell ref="AC11:AD11"/>
    <mergeCell ref="AE11:AF11"/>
    <mergeCell ref="AI8:AJ8"/>
    <mergeCell ref="X8:AA8"/>
    <mergeCell ref="X9:AA9"/>
    <mergeCell ref="G31:H31"/>
    <mergeCell ref="T2:W2"/>
    <mergeCell ref="X2:AA2"/>
    <mergeCell ref="K16:R16"/>
    <mergeCell ref="G24:H24"/>
    <mergeCell ref="K3:R3"/>
    <mergeCell ref="T3:W3"/>
    <mergeCell ref="X3:AA3"/>
    <mergeCell ref="G12:H12"/>
    <mergeCell ref="K11:R11"/>
    <mergeCell ref="T11:W11"/>
    <mergeCell ref="X11:AA11"/>
    <mergeCell ref="K14:R14"/>
    <mergeCell ref="T14:W14"/>
    <mergeCell ref="X14:AA14"/>
    <mergeCell ref="L31:AL31"/>
    <mergeCell ref="T27:AA27"/>
    <mergeCell ref="T28:AA28"/>
    <mergeCell ref="J29:M29"/>
    <mergeCell ref="O29:P29"/>
    <mergeCell ref="AI27:AJ27"/>
    <mergeCell ref="AK2:AL2"/>
    <mergeCell ref="AC2:AD2"/>
    <mergeCell ref="AE2:AF2"/>
    <mergeCell ref="AG2:AH2"/>
    <mergeCell ref="AI2:AJ2"/>
    <mergeCell ref="K2:R2"/>
    <mergeCell ref="AE4:AF4"/>
    <mergeCell ref="AG4:AH4"/>
    <mergeCell ref="AI4:AJ4"/>
    <mergeCell ref="AK4:AL4"/>
    <mergeCell ref="K4:R4"/>
    <mergeCell ref="T4:W4"/>
    <mergeCell ref="X4:AA4"/>
    <mergeCell ref="G7:H7"/>
    <mergeCell ref="L7:M7"/>
    <mergeCell ref="O7:P7"/>
    <mergeCell ref="R7:S7"/>
    <mergeCell ref="U7:V7"/>
    <mergeCell ref="X7:Y7"/>
    <mergeCell ref="Z7:AB7"/>
    <mergeCell ref="AC7:AM7"/>
    <mergeCell ref="K5:R5"/>
    <mergeCell ref="AC5:AD5"/>
    <mergeCell ref="AE5:AF5"/>
    <mergeCell ref="AG5:AH5"/>
    <mergeCell ref="AI5:AJ5"/>
    <mergeCell ref="T5:W5"/>
    <mergeCell ref="T6:W6"/>
    <mergeCell ref="AI3:AJ3"/>
    <mergeCell ref="AK3:AL3"/>
    <mergeCell ref="K10:R10"/>
    <mergeCell ref="T10:W10"/>
    <mergeCell ref="X10:AA10"/>
    <mergeCell ref="AC10:AD10"/>
    <mergeCell ref="AE10:AF10"/>
    <mergeCell ref="AC4:AD4"/>
    <mergeCell ref="AK5:AL5"/>
    <mergeCell ref="K6:R6"/>
    <mergeCell ref="AC6:AD6"/>
    <mergeCell ref="AE6:AF6"/>
    <mergeCell ref="AG6:AH6"/>
    <mergeCell ref="AI6:AJ6"/>
    <mergeCell ref="AK6:AL6"/>
    <mergeCell ref="X5:AA5"/>
    <mergeCell ref="X6:AA6"/>
    <mergeCell ref="AC3:AD3"/>
    <mergeCell ref="AC9:AD9"/>
    <mergeCell ref="AE9:AF9"/>
    <mergeCell ref="AG9:AH9"/>
    <mergeCell ref="AI9:AJ9"/>
    <mergeCell ref="AK9:AL9"/>
    <mergeCell ref="T9:W9"/>
    <mergeCell ref="AG38:AH38"/>
    <mergeCell ref="T40:AA40"/>
    <mergeCell ref="T39:AA39"/>
    <mergeCell ref="X18:Y18"/>
    <mergeCell ref="U18:V18"/>
    <mergeCell ref="R18:S18"/>
    <mergeCell ref="O18:P18"/>
    <mergeCell ref="L18:M18"/>
    <mergeCell ref="AE3:AF3"/>
    <mergeCell ref="AG3:AH3"/>
    <mergeCell ref="K8:R8"/>
    <mergeCell ref="AC8:AD8"/>
    <mergeCell ref="AE8:AF8"/>
    <mergeCell ref="AG8:AH8"/>
    <mergeCell ref="T8:W8"/>
    <mergeCell ref="AG11:AH11"/>
    <mergeCell ref="T16:W16"/>
    <mergeCell ref="AC16:AD16"/>
    <mergeCell ref="AE16:AF16"/>
    <mergeCell ref="AG16:AH16"/>
    <mergeCell ref="G18:H18"/>
    <mergeCell ref="K17:R17"/>
    <mergeCell ref="T17:W17"/>
    <mergeCell ref="X17:AA17"/>
    <mergeCell ref="AC17:AD17"/>
    <mergeCell ref="AE17:AF17"/>
    <mergeCell ref="AG17:AH17"/>
    <mergeCell ref="AI17:AJ17"/>
    <mergeCell ref="K32:AB32"/>
    <mergeCell ref="AI21:AJ21"/>
    <mergeCell ref="AI23:AJ23"/>
    <mergeCell ref="AG26:AH26"/>
    <mergeCell ref="AI26:AJ26"/>
    <mergeCell ref="AC28:AD28"/>
    <mergeCell ref="AE28:AF28"/>
    <mergeCell ref="AG28:AH28"/>
    <mergeCell ref="AI28:AJ28"/>
    <mergeCell ref="W45:X45"/>
    <mergeCell ref="X44:Y44"/>
    <mergeCell ref="AA44:AC44"/>
    <mergeCell ref="AE44:AF44"/>
    <mergeCell ref="Q38:R38"/>
    <mergeCell ref="T38:U38"/>
    <mergeCell ref="W38:Y38"/>
    <mergeCell ref="AA38:AB38"/>
    <mergeCell ref="AD38:AE38"/>
    <mergeCell ref="K41:R41"/>
    <mergeCell ref="K42:R42"/>
    <mergeCell ref="T41:W41"/>
    <mergeCell ref="Y41:Z41"/>
    <mergeCell ref="T42:V42"/>
    <mergeCell ref="X42:Y42"/>
    <mergeCell ref="AA42:AB42"/>
    <mergeCell ref="K43:R43"/>
    <mergeCell ref="K44:R44"/>
    <mergeCell ref="W43:Y43"/>
    <mergeCell ref="AA43:AB43"/>
    <mergeCell ref="AD42:AE42"/>
    <mergeCell ref="K39:R39"/>
    <mergeCell ref="T44:V44"/>
    <mergeCell ref="K40:R40"/>
    <mergeCell ref="AD41:AF41"/>
    <mergeCell ref="AF42:AG42"/>
    <mergeCell ref="AH42:AI42"/>
    <mergeCell ref="AH43:AI43"/>
    <mergeCell ref="AH44:AI44"/>
    <mergeCell ref="AK39:AL39"/>
    <mergeCell ref="AI39:AJ39"/>
    <mergeCell ref="AI40:AJ40"/>
    <mergeCell ref="AK40:AL40"/>
    <mergeCell ref="AK42:AL42"/>
    <mergeCell ref="AK43:AL43"/>
    <mergeCell ref="AK44:AL44"/>
    <mergeCell ref="AC39:AD39"/>
    <mergeCell ref="AE39:AF39"/>
    <mergeCell ref="AC40:AD40"/>
    <mergeCell ref="AE40:AF40"/>
    <mergeCell ref="AG39:AH39"/>
    <mergeCell ref="AG40:AH40"/>
    <mergeCell ref="AK41:AL41"/>
    <mergeCell ref="AH41:AI41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"/>
  <sheetViews>
    <sheetView topLeftCell="A61" workbookViewId="0">
      <selection activeCell="N17" sqref="N17:N27"/>
    </sheetView>
  </sheetViews>
  <sheetFormatPr defaultRowHeight="14.4" x14ac:dyDescent="0.3"/>
  <cols>
    <col min="1" max="1" width="88.6640625" bestFit="1" customWidth="1"/>
  </cols>
  <sheetData>
    <row r="1" spans="1:8" x14ac:dyDescent="0.3">
      <c r="A1" s="62" t="s">
        <v>642</v>
      </c>
      <c r="H1" s="62" t="s">
        <v>649</v>
      </c>
    </row>
    <row r="2" spans="1:8" x14ac:dyDescent="0.3">
      <c r="A2" t="s">
        <v>664</v>
      </c>
      <c r="B2" t="s">
        <v>704</v>
      </c>
      <c r="H2" t="s">
        <v>650</v>
      </c>
    </row>
    <row r="3" spans="1:8" x14ac:dyDescent="0.3">
      <c r="A3" t="s">
        <v>666</v>
      </c>
      <c r="H3" t="s">
        <v>651</v>
      </c>
    </row>
    <row r="4" spans="1:8" x14ac:dyDescent="0.3">
      <c r="A4" t="s">
        <v>643</v>
      </c>
      <c r="H4" t="s">
        <v>652</v>
      </c>
    </row>
    <row r="5" spans="1:8" x14ac:dyDescent="0.3">
      <c r="A5" t="s">
        <v>673</v>
      </c>
      <c r="H5" t="s">
        <v>653</v>
      </c>
    </row>
    <row r="6" spans="1:8" x14ac:dyDescent="0.3">
      <c r="A6" t="s">
        <v>644</v>
      </c>
      <c r="H6" t="s">
        <v>654</v>
      </c>
    </row>
    <row r="7" spans="1:8" x14ac:dyDescent="0.3">
      <c r="A7" t="s">
        <v>645</v>
      </c>
      <c r="H7" t="s">
        <v>655</v>
      </c>
    </row>
    <row r="8" spans="1:8" x14ac:dyDescent="0.3">
      <c r="A8" t="s">
        <v>646</v>
      </c>
      <c r="H8" t="s">
        <v>656</v>
      </c>
    </row>
    <row r="9" spans="1:8" x14ac:dyDescent="0.3">
      <c r="A9" t="s">
        <v>647</v>
      </c>
      <c r="B9" t="s">
        <v>704</v>
      </c>
      <c r="H9" t="s">
        <v>657</v>
      </c>
    </row>
    <row r="10" spans="1:8" x14ac:dyDescent="0.3">
      <c r="A10" t="s">
        <v>648</v>
      </c>
      <c r="H10" t="s">
        <v>658</v>
      </c>
    </row>
    <row r="11" spans="1:8" x14ac:dyDescent="0.3">
      <c r="A11" t="s">
        <v>660</v>
      </c>
      <c r="H11" t="s">
        <v>659</v>
      </c>
    </row>
    <row r="12" spans="1:8" x14ac:dyDescent="0.3">
      <c r="A12" t="s">
        <v>661</v>
      </c>
      <c r="H12" t="s">
        <v>675</v>
      </c>
    </row>
    <row r="13" spans="1:8" x14ac:dyDescent="0.3">
      <c r="A13" t="s">
        <v>662</v>
      </c>
      <c r="H13" t="s">
        <v>676</v>
      </c>
    </row>
    <row r="14" spans="1:8" x14ac:dyDescent="0.3">
      <c r="A14" t="s">
        <v>663</v>
      </c>
      <c r="H14" t="s">
        <v>677</v>
      </c>
    </row>
    <row r="15" spans="1:8" x14ac:dyDescent="0.3">
      <c r="A15" t="s">
        <v>665</v>
      </c>
      <c r="H15" t="s">
        <v>678</v>
      </c>
    </row>
    <row r="16" spans="1:8" x14ac:dyDescent="0.3">
      <c r="A16" t="s">
        <v>667</v>
      </c>
    </row>
    <row r="17" spans="1:2" x14ac:dyDescent="0.3">
      <c r="A17" t="s">
        <v>668</v>
      </c>
    </row>
    <row r="18" spans="1:2" x14ac:dyDescent="0.3">
      <c r="A18" t="s">
        <v>669</v>
      </c>
    </row>
    <row r="19" spans="1:2" x14ac:dyDescent="0.3">
      <c r="A19" t="s">
        <v>670</v>
      </c>
    </row>
    <row r="20" spans="1:2" x14ac:dyDescent="0.3">
      <c r="A20" t="s">
        <v>766</v>
      </c>
    </row>
    <row r="21" spans="1:2" x14ac:dyDescent="0.3">
      <c r="A21" t="s">
        <v>671</v>
      </c>
    </row>
    <row r="22" spans="1:2" x14ac:dyDescent="0.3">
      <c r="A22" t="s">
        <v>672</v>
      </c>
    </row>
    <row r="23" spans="1:2" x14ac:dyDescent="0.3">
      <c r="A23" t="s">
        <v>674</v>
      </c>
    </row>
    <row r="24" spans="1:2" x14ac:dyDescent="0.3">
      <c r="B24" t="s">
        <v>679</v>
      </c>
    </row>
    <row r="25" spans="1:2" x14ac:dyDescent="0.3">
      <c r="A25" s="62" t="s">
        <v>680</v>
      </c>
    </row>
    <row r="26" spans="1:2" x14ac:dyDescent="0.3">
      <c r="A26" s="62" t="s">
        <v>681</v>
      </c>
      <c r="B26" t="s">
        <v>704</v>
      </c>
    </row>
    <row r="27" spans="1:2" x14ac:dyDescent="0.3">
      <c r="A27" s="62" t="s">
        <v>682</v>
      </c>
    </row>
    <row r="28" spans="1:2" x14ac:dyDescent="0.3">
      <c r="A28" t="s">
        <v>683</v>
      </c>
    </row>
    <row r="29" spans="1:2" x14ac:dyDescent="0.3">
      <c r="A29" t="s">
        <v>684</v>
      </c>
    </row>
    <row r="30" spans="1:2" x14ac:dyDescent="0.3">
      <c r="A30" t="s">
        <v>763</v>
      </c>
    </row>
    <row r="31" spans="1:2" x14ac:dyDescent="0.3">
      <c r="B31" t="s">
        <v>685</v>
      </c>
    </row>
    <row r="32" spans="1:2" x14ac:dyDescent="0.3">
      <c r="A32" t="s">
        <v>688</v>
      </c>
      <c r="B32" t="s">
        <v>704</v>
      </c>
    </row>
    <row r="33" spans="1:2" x14ac:dyDescent="0.3">
      <c r="A33" s="62" t="s">
        <v>690</v>
      </c>
      <c r="B33" t="s">
        <v>704</v>
      </c>
    </row>
    <row r="34" spans="1:2" x14ac:dyDescent="0.3">
      <c r="A34" s="62" t="s">
        <v>740</v>
      </c>
    </row>
    <row r="35" spans="1:2" x14ac:dyDescent="0.3">
      <c r="A35" t="s">
        <v>696</v>
      </c>
    </row>
    <row r="36" spans="1:2" x14ac:dyDescent="0.3">
      <c r="A36" t="s">
        <v>697</v>
      </c>
    </row>
    <row r="37" spans="1:2" x14ac:dyDescent="0.3">
      <c r="A37" s="62" t="s">
        <v>700</v>
      </c>
    </row>
    <row r="38" spans="1:2" x14ac:dyDescent="0.3">
      <c r="A38" s="62" t="s">
        <v>701</v>
      </c>
    </row>
    <row r="39" spans="1:2" x14ac:dyDescent="0.3">
      <c r="A39" s="62" t="s">
        <v>702</v>
      </c>
    </row>
    <row r="40" spans="1:2" x14ac:dyDescent="0.3">
      <c r="A40" s="62" t="s">
        <v>703</v>
      </c>
    </row>
    <row r="41" spans="1:2" x14ac:dyDescent="0.3">
      <c r="A41" s="62" t="s">
        <v>705</v>
      </c>
    </row>
    <row r="42" spans="1:2" x14ac:dyDescent="0.3">
      <c r="A42" s="62" t="s">
        <v>736</v>
      </c>
    </row>
    <row r="43" spans="1:2" x14ac:dyDescent="0.3">
      <c r="A43" s="62" t="s">
        <v>757</v>
      </c>
    </row>
    <row r="44" spans="1:2" x14ac:dyDescent="0.3">
      <c r="B44" t="s">
        <v>737</v>
      </c>
    </row>
    <row r="45" spans="1:2" x14ac:dyDescent="0.3">
      <c r="A45" s="62" t="s">
        <v>738</v>
      </c>
    </row>
    <row r="46" spans="1:2" x14ac:dyDescent="0.3">
      <c r="A46" s="62" t="s">
        <v>739</v>
      </c>
    </row>
    <row r="47" spans="1:2" x14ac:dyDescent="0.3">
      <c r="A47" s="62" t="s">
        <v>741</v>
      </c>
    </row>
    <row r="48" spans="1:2" x14ac:dyDescent="0.3">
      <c r="A48" s="62" t="s">
        <v>742</v>
      </c>
    </row>
    <row r="49" spans="1:1" x14ac:dyDescent="0.3">
      <c r="A49" s="62" t="s">
        <v>743</v>
      </c>
    </row>
    <row r="50" spans="1:1" x14ac:dyDescent="0.3">
      <c r="A50" s="62" t="s">
        <v>744</v>
      </c>
    </row>
    <row r="51" spans="1:1" x14ac:dyDescent="0.3">
      <c r="A51" s="62" t="s">
        <v>745</v>
      </c>
    </row>
    <row r="52" spans="1:1" x14ac:dyDescent="0.3">
      <c r="A52" s="62" t="s">
        <v>746</v>
      </c>
    </row>
    <row r="53" spans="1:1" x14ac:dyDescent="0.3">
      <c r="A53" s="62" t="s">
        <v>747</v>
      </c>
    </row>
    <row r="54" spans="1:1" x14ac:dyDescent="0.3">
      <c r="A54" s="62" t="s">
        <v>748</v>
      </c>
    </row>
    <row r="55" spans="1:1" x14ac:dyDescent="0.3">
      <c r="A55" s="62" t="s">
        <v>749</v>
      </c>
    </row>
    <row r="56" spans="1:1" x14ac:dyDescent="0.3">
      <c r="A56" s="62" t="s">
        <v>750</v>
      </c>
    </row>
    <row r="57" spans="1:1" x14ac:dyDescent="0.3">
      <c r="A57" s="62" t="s">
        <v>751</v>
      </c>
    </row>
    <row r="58" spans="1:1" x14ac:dyDescent="0.3">
      <c r="A58" s="62" t="s">
        <v>752</v>
      </c>
    </row>
    <row r="59" spans="1:1" x14ac:dyDescent="0.3">
      <c r="A59" s="62" t="s">
        <v>753</v>
      </c>
    </row>
    <row r="60" spans="1:1" x14ac:dyDescent="0.3">
      <c r="A60" s="62" t="s">
        <v>754</v>
      </c>
    </row>
    <row r="61" spans="1:1" x14ac:dyDescent="0.3">
      <c r="A61" s="62" t="s">
        <v>756</v>
      </c>
    </row>
    <row r="62" spans="1:1" x14ac:dyDescent="0.3">
      <c r="A62" s="62" t="s">
        <v>758</v>
      </c>
    </row>
    <row r="63" spans="1:1" x14ac:dyDescent="0.3">
      <c r="A63" s="62" t="s">
        <v>773</v>
      </c>
    </row>
    <row r="64" spans="1:1" x14ac:dyDescent="0.3">
      <c r="A64" s="62" t="s">
        <v>761</v>
      </c>
    </row>
    <row r="65" spans="1:1" x14ac:dyDescent="0.3">
      <c r="A65" s="62" t="s">
        <v>762</v>
      </c>
    </row>
    <row r="66" spans="1:1" x14ac:dyDescent="0.3">
      <c r="A66" s="62" t="s">
        <v>764</v>
      </c>
    </row>
    <row r="67" spans="1:1" x14ac:dyDescent="0.3">
      <c r="A67" s="62" t="s">
        <v>765</v>
      </c>
    </row>
    <row r="68" spans="1:1" x14ac:dyDescent="0.3">
      <c r="A68" s="62" t="s">
        <v>767</v>
      </c>
    </row>
    <row r="69" spans="1:1" x14ac:dyDescent="0.3">
      <c r="A69" s="62" t="s">
        <v>768</v>
      </c>
    </row>
    <row r="70" spans="1:1" x14ac:dyDescent="0.3">
      <c r="A70" s="62" t="s">
        <v>769</v>
      </c>
    </row>
    <row r="71" spans="1:1" x14ac:dyDescent="0.3">
      <c r="A71" s="62" t="s">
        <v>770</v>
      </c>
    </row>
    <row r="72" spans="1:1" x14ac:dyDescent="0.3">
      <c r="A72" s="62" t="s">
        <v>771</v>
      </c>
    </row>
    <row r="73" spans="1:1" x14ac:dyDescent="0.3">
      <c r="A73" s="62" t="s">
        <v>772</v>
      </c>
    </row>
    <row r="74" spans="1:1" x14ac:dyDescent="0.3">
      <c r="A74" s="62" t="s">
        <v>774</v>
      </c>
    </row>
    <row r="75" spans="1:1" x14ac:dyDescent="0.3">
      <c r="A75" s="62" t="s">
        <v>775</v>
      </c>
    </row>
    <row r="76" spans="1:1" x14ac:dyDescent="0.3">
      <c r="A76" s="62" t="s">
        <v>776</v>
      </c>
    </row>
    <row r="77" spans="1:1" x14ac:dyDescent="0.3">
      <c r="A77" s="62" t="s">
        <v>777</v>
      </c>
    </row>
    <row r="79" spans="1:1" x14ac:dyDescent="0.3">
      <c r="A79" s="62" t="s">
        <v>563</v>
      </c>
    </row>
    <row r="80" spans="1:1" x14ac:dyDescent="0.3">
      <c r="A80" s="62" t="s">
        <v>778</v>
      </c>
    </row>
    <row r="81" spans="1:1" x14ac:dyDescent="0.3">
      <c r="A81" s="62" t="s">
        <v>779</v>
      </c>
    </row>
    <row r="82" spans="1:1" x14ac:dyDescent="0.3">
      <c r="A82" s="62" t="s">
        <v>780</v>
      </c>
    </row>
    <row r="83" spans="1:1" x14ac:dyDescent="0.3">
      <c r="A83" s="62" t="s">
        <v>781</v>
      </c>
    </row>
    <row r="84" spans="1:1" x14ac:dyDescent="0.3">
      <c r="A84" s="62" t="s">
        <v>782</v>
      </c>
    </row>
    <row r="85" spans="1:1" x14ac:dyDescent="0.3">
      <c r="A85" s="62" t="s">
        <v>783</v>
      </c>
    </row>
    <row r="86" spans="1:1" x14ac:dyDescent="0.3">
      <c r="A86" s="62" t="s">
        <v>784</v>
      </c>
    </row>
    <row r="88" spans="1:1" x14ac:dyDescent="0.3">
      <c r="A88" s="62" t="s">
        <v>785</v>
      </c>
    </row>
    <row r="89" spans="1:1" x14ac:dyDescent="0.3">
      <c r="A89" s="62" t="s">
        <v>786</v>
      </c>
    </row>
    <row r="91" spans="1:1" x14ac:dyDescent="0.3">
      <c r="A91" s="62" t="s">
        <v>787</v>
      </c>
    </row>
    <row r="92" spans="1:1" x14ac:dyDescent="0.3">
      <c r="A92" s="62" t="s">
        <v>788</v>
      </c>
    </row>
  </sheetData>
  <pageMargins left="0.7" right="0.7" top="0.75" bottom="0.75" header="0.3" footer="0.3"/>
  <pageSetup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"/>
  <sheetViews>
    <sheetView workbookViewId="0">
      <selection activeCell="D18" sqref="D18"/>
    </sheetView>
  </sheetViews>
  <sheetFormatPr defaultRowHeight="14.4" x14ac:dyDescent="0.3"/>
  <cols>
    <col min="2" max="2" width="36.33203125" bestFit="1" customWidth="1"/>
    <col min="3" max="3" width="11.88671875" bestFit="1" customWidth="1"/>
    <col min="4" max="4" width="10.33203125" bestFit="1" customWidth="1"/>
  </cols>
  <sheetData>
    <row r="1" spans="2:6" x14ac:dyDescent="0.3">
      <c r="C1" t="s">
        <v>175</v>
      </c>
      <c r="D1" t="s">
        <v>176</v>
      </c>
    </row>
    <row r="2" spans="2:6" x14ac:dyDescent="0.3">
      <c r="B2" t="s">
        <v>63</v>
      </c>
      <c r="C2">
        <v>31</v>
      </c>
      <c r="D2">
        <f>C3-C2-1</f>
        <v>59</v>
      </c>
      <c r="F2">
        <v>2</v>
      </c>
    </row>
    <row r="3" spans="2:6" x14ac:dyDescent="0.3">
      <c r="B3" t="s">
        <v>166</v>
      </c>
      <c r="C3">
        <v>91</v>
      </c>
      <c r="D3">
        <f t="shared" ref="D3:D19" si="0">C4-C3-1</f>
        <v>27</v>
      </c>
      <c r="F3">
        <v>1</v>
      </c>
    </row>
    <row r="4" spans="2:6" x14ac:dyDescent="0.3">
      <c r="B4" t="s">
        <v>8</v>
      </c>
      <c r="C4">
        <v>119</v>
      </c>
      <c r="D4">
        <f t="shared" si="0"/>
        <v>83</v>
      </c>
      <c r="F4">
        <v>0</v>
      </c>
    </row>
    <row r="5" spans="2:6" x14ac:dyDescent="0.3">
      <c r="B5" t="s">
        <v>2</v>
      </c>
      <c r="C5">
        <v>203</v>
      </c>
      <c r="D5">
        <f t="shared" si="0"/>
        <v>19</v>
      </c>
      <c r="F5">
        <v>0.5</v>
      </c>
    </row>
    <row r="6" spans="2:6" x14ac:dyDescent="0.3">
      <c r="B6" t="s">
        <v>4</v>
      </c>
      <c r="C6">
        <v>223</v>
      </c>
      <c r="D6">
        <f t="shared" si="0"/>
        <v>21</v>
      </c>
      <c r="F6">
        <v>0.5</v>
      </c>
    </row>
    <row r="7" spans="2:6" x14ac:dyDescent="0.3">
      <c r="B7" t="s">
        <v>167</v>
      </c>
      <c r="C7">
        <v>245</v>
      </c>
      <c r="D7">
        <f t="shared" si="0"/>
        <v>18</v>
      </c>
      <c r="F7">
        <v>0.5</v>
      </c>
    </row>
    <row r="8" spans="2:6" x14ac:dyDescent="0.3">
      <c r="C8">
        <v>264</v>
      </c>
    </row>
    <row r="9" spans="2:6" x14ac:dyDescent="0.3">
      <c r="B9" t="s">
        <v>67</v>
      </c>
      <c r="C9">
        <v>267</v>
      </c>
      <c r="D9">
        <f t="shared" si="0"/>
        <v>43</v>
      </c>
      <c r="F9">
        <v>2</v>
      </c>
    </row>
    <row r="10" spans="2:6" x14ac:dyDescent="0.3">
      <c r="B10" t="s">
        <v>39</v>
      </c>
      <c r="C10">
        <v>311</v>
      </c>
      <c r="D10">
        <f t="shared" si="0"/>
        <v>31</v>
      </c>
      <c r="F10">
        <v>1</v>
      </c>
    </row>
    <row r="11" spans="2:6" x14ac:dyDescent="0.3">
      <c r="B11" t="s">
        <v>168</v>
      </c>
      <c r="C11">
        <v>343</v>
      </c>
      <c r="D11">
        <f t="shared" si="0"/>
        <v>41</v>
      </c>
      <c r="F11">
        <v>2</v>
      </c>
    </row>
    <row r="12" spans="2:6" x14ac:dyDescent="0.3">
      <c r="B12" t="s">
        <v>169</v>
      </c>
      <c r="C12">
        <v>385</v>
      </c>
      <c r="D12">
        <f t="shared" si="0"/>
        <v>37</v>
      </c>
      <c r="F12">
        <v>2</v>
      </c>
    </row>
    <row r="13" spans="2:6" x14ac:dyDescent="0.3">
      <c r="B13" t="s">
        <v>170</v>
      </c>
      <c r="C13">
        <v>423</v>
      </c>
      <c r="D13">
        <f t="shared" si="0"/>
        <v>35</v>
      </c>
      <c r="F13">
        <v>2</v>
      </c>
    </row>
    <row r="14" spans="2:6" x14ac:dyDescent="0.3">
      <c r="B14" t="s">
        <v>171</v>
      </c>
      <c r="C14">
        <v>459</v>
      </c>
      <c r="D14">
        <f t="shared" si="0"/>
        <v>63</v>
      </c>
      <c r="F14">
        <v>3</v>
      </c>
    </row>
    <row r="15" spans="2:6" x14ac:dyDescent="0.3">
      <c r="B15" t="s">
        <v>172</v>
      </c>
      <c r="C15">
        <v>523</v>
      </c>
      <c r="D15">
        <f t="shared" si="0"/>
        <v>23</v>
      </c>
      <c r="F15">
        <v>1</v>
      </c>
    </row>
    <row r="16" spans="2:6" x14ac:dyDescent="0.3">
      <c r="B16" t="s">
        <v>173</v>
      </c>
      <c r="C16">
        <v>547</v>
      </c>
      <c r="D16">
        <f t="shared" si="0"/>
        <v>31</v>
      </c>
      <c r="F16">
        <v>2</v>
      </c>
    </row>
    <row r="17" spans="2:8" x14ac:dyDescent="0.3">
      <c r="B17" t="s">
        <v>68</v>
      </c>
      <c r="C17">
        <v>579</v>
      </c>
      <c r="D17">
        <f t="shared" si="0"/>
        <v>45</v>
      </c>
      <c r="F17">
        <v>2</v>
      </c>
    </row>
    <row r="18" spans="2:8" x14ac:dyDescent="0.3">
      <c r="B18" t="s">
        <v>66</v>
      </c>
      <c r="C18">
        <v>625</v>
      </c>
      <c r="D18">
        <f t="shared" si="0"/>
        <v>25</v>
      </c>
      <c r="F18">
        <v>1</v>
      </c>
    </row>
    <row r="19" spans="2:8" x14ac:dyDescent="0.3">
      <c r="B19" t="s">
        <v>174</v>
      </c>
      <c r="C19">
        <v>651</v>
      </c>
      <c r="D19">
        <f t="shared" si="0"/>
        <v>20</v>
      </c>
    </row>
    <row r="20" spans="2:8" x14ac:dyDescent="0.3">
      <c r="C20">
        <v>672</v>
      </c>
      <c r="G20" t="s">
        <v>214</v>
      </c>
      <c r="H20" t="s">
        <v>215</v>
      </c>
    </row>
    <row r="21" spans="2:8" x14ac:dyDescent="0.3">
      <c r="D21">
        <f>SUM(D2:D18)</f>
        <v>601</v>
      </c>
      <c r="F21" t="s">
        <v>177</v>
      </c>
      <c r="G21">
        <f>D21/(7*3)</f>
        <v>28.61904761904762</v>
      </c>
      <c r="H21">
        <f>D21/(7*2)</f>
        <v>42.928571428571431</v>
      </c>
    </row>
    <row r="22" spans="2:8" x14ac:dyDescent="0.3">
      <c r="F22" t="s">
        <v>178</v>
      </c>
      <c r="G22">
        <f>D21/(6.5*3)</f>
        <v>30.820512820512821</v>
      </c>
      <c r="H22">
        <f>D21/(6.5*2)</f>
        <v>46.230769230769234</v>
      </c>
    </row>
    <row r="23" spans="2:8" x14ac:dyDescent="0.3">
      <c r="F23" t="s">
        <v>179</v>
      </c>
      <c r="G23">
        <f>D21/(6*3)</f>
        <v>33.388888888888886</v>
      </c>
      <c r="H23">
        <f>D21/(6*2)</f>
        <v>50.083333333333336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48"/>
  <sheetViews>
    <sheetView topLeftCell="J1" workbookViewId="0">
      <selection activeCell="AG13" sqref="AG13"/>
    </sheetView>
  </sheetViews>
  <sheetFormatPr defaultRowHeight="14.4" x14ac:dyDescent="0.3"/>
  <cols>
    <col min="2" max="2" width="35.88671875" bestFit="1" customWidth="1"/>
    <col min="7" max="7" width="9.44140625" bestFit="1" customWidth="1"/>
    <col min="17" max="17" width="36.33203125" bestFit="1" customWidth="1"/>
    <col min="24" max="24" width="9.109375" style="91" bestFit="1" customWidth="1"/>
    <col min="32" max="32" width="43.33203125" bestFit="1" customWidth="1"/>
    <col min="33" max="33" width="10.109375" style="91" bestFit="1" customWidth="1"/>
    <col min="34" max="34" width="11.109375" bestFit="1" customWidth="1"/>
    <col min="36" max="36" width="9.109375" bestFit="1" customWidth="1"/>
    <col min="37" max="37" width="16" bestFit="1" customWidth="1"/>
  </cols>
  <sheetData>
    <row r="1" spans="2:34" x14ac:dyDescent="0.3">
      <c r="C1" t="s">
        <v>207</v>
      </c>
      <c r="D1" t="s">
        <v>208</v>
      </c>
      <c r="E1" t="s">
        <v>209</v>
      </c>
      <c r="F1" t="s">
        <v>210</v>
      </c>
      <c r="G1" t="s">
        <v>212</v>
      </c>
    </row>
    <row r="2" spans="2:34" x14ac:dyDescent="0.3">
      <c r="B2" t="s">
        <v>166</v>
      </c>
      <c r="C2">
        <v>39</v>
      </c>
      <c r="D2">
        <v>22</v>
      </c>
      <c r="E2">
        <v>30</v>
      </c>
      <c r="F2">
        <f>SUM(C2:E2)</f>
        <v>91</v>
      </c>
      <c r="AD2" s="73" t="s">
        <v>359</v>
      </c>
      <c r="AE2" s="73" t="s">
        <v>360</v>
      </c>
      <c r="AF2" s="73" t="s">
        <v>357</v>
      </c>
      <c r="AG2" s="94" t="s">
        <v>225</v>
      </c>
    </row>
    <row r="3" spans="2:34" x14ac:dyDescent="0.3">
      <c r="B3" t="s">
        <v>8</v>
      </c>
      <c r="C3">
        <v>176</v>
      </c>
      <c r="D3">
        <v>11</v>
      </c>
      <c r="E3">
        <v>35</v>
      </c>
      <c r="F3">
        <f t="shared" ref="F3:F14" si="0">SUM(C3:E3)</f>
        <v>222</v>
      </c>
      <c r="AD3" s="3">
        <v>10</v>
      </c>
      <c r="AE3" s="65">
        <v>1</v>
      </c>
      <c r="AF3" s="3" t="s">
        <v>219</v>
      </c>
      <c r="AG3" s="93">
        <v>4.5881944444444445</v>
      </c>
      <c r="AH3" t="s">
        <v>2</v>
      </c>
    </row>
    <row r="4" spans="2:34" x14ac:dyDescent="0.3">
      <c r="B4" t="s">
        <v>2</v>
      </c>
      <c r="C4">
        <v>588</v>
      </c>
      <c r="D4">
        <v>2</v>
      </c>
      <c r="E4">
        <v>0</v>
      </c>
      <c r="F4">
        <f t="shared" si="0"/>
        <v>590</v>
      </c>
      <c r="AD4" s="3">
        <v>12</v>
      </c>
      <c r="AE4" s="65">
        <v>2</v>
      </c>
      <c r="AF4" s="3" t="s">
        <v>228</v>
      </c>
      <c r="AG4" s="93">
        <v>6.6847222222222218</v>
      </c>
      <c r="AH4" t="s">
        <v>2</v>
      </c>
    </row>
    <row r="5" spans="2:34" x14ac:dyDescent="0.3">
      <c r="B5" t="s">
        <v>180</v>
      </c>
      <c r="C5">
        <v>186</v>
      </c>
      <c r="D5">
        <v>26</v>
      </c>
      <c r="E5">
        <v>25</v>
      </c>
      <c r="F5">
        <f t="shared" si="0"/>
        <v>237</v>
      </c>
      <c r="AD5" s="3">
        <v>8</v>
      </c>
      <c r="AE5" s="65">
        <v>3</v>
      </c>
      <c r="AF5" s="3" t="s">
        <v>238</v>
      </c>
      <c r="AG5" s="93">
        <v>4.0909722222222218</v>
      </c>
      <c r="AH5" t="s">
        <v>2</v>
      </c>
    </row>
    <row r="6" spans="2:34" x14ac:dyDescent="0.3">
      <c r="B6" t="s">
        <v>4</v>
      </c>
      <c r="C6">
        <v>341</v>
      </c>
      <c r="D6">
        <v>19</v>
      </c>
      <c r="E6">
        <v>25</v>
      </c>
      <c r="F6">
        <f t="shared" si="0"/>
        <v>385</v>
      </c>
      <c r="AC6">
        <v>4</v>
      </c>
      <c r="AD6" s="3">
        <v>10</v>
      </c>
      <c r="AE6" s="55">
        <v>4</v>
      </c>
      <c r="AF6" s="3" t="s">
        <v>245</v>
      </c>
      <c r="AG6" s="93">
        <v>3.2944444444444447</v>
      </c>
      <c r="AH6" t="s">
        <v>169</v>
      </c>
    </row>
    <row r="7" spans="2:34" x14ac:dyDescent="0.3">
      <c r="B7" t="s">
        <v>181</v>
      </c>
      <c r="C7">
        <v>47</v>
      </c>
      <c r="D7">
        <v>14</v>
      </c>
      <c r="E7">
        <v>4</v>
      </c>
      <c r="F7">
        <f t="shared" si="0"/>
        <v>65</v>
      </c>
      <c r="AC7">
        <v>2</v>
      </c>
      <c r="AD7" s="3">
        <v>12</v>
      </c>
      <c r="AE7" s="3">
        <v>5</v>
      </c>
      <c r="AF7" s="3" t="s">
        <v>251</v>
      </c>
      <c r="AG7" s="93">
        <v>4.865972222222223</v>
      </c>
      <c r="AH7" t="s">
        <v>169</v>
      </c>
    </row>
    <row r="8" spans="2:34" x14ac:dyDescent="0.3">
      <c r="B8" t="s">
        <v>65</v>
      </c>
      <c r="C8">
        <v>54</v>
      </c>
      <c r="D8">
        <v>14</v>
      </c>
      <c r="E8">
        <v>16</v>
      </c>
      <c r="F8">
        <f t="shared" si="0"/>
        <v>84</v>
      </c>
      <c r="AC8">
        <v>3</v>
      </c>
      <c r="AD8" s="3">
        <v>12</v>
      </c>
      <c r="AE8" s="3">
        <v>6</v>
      </c>
      <c r="AF8" s="3" t="s">
        <v>260</v>
      </c>
      <c r="AG8" s="93">
        <v>3.5027777777777782</v>
      </c>
      <c r="AH8" t="s">
        <v>169</v>
      </c>
    </row>
    <row r="9" spans="2:34" x14ac:dyDescent="0.3">
      <c r="B9" t="s">
        <v>3</v>
      </c>
      <c r="C9">
        <v>158</v>
      </c>
      <c r="D9">
        <v>26</v>
      </c>
      <c r="E9">
        <v>34</v>
      </c>
      <c r="F9">
        <f t="shared" si="0"/>
        <v>218</v>
      </c>
      <c r="AD9" s="3">
        <v>8</v>
      </c>
      <c r="AE9" s="65">
        <v>7</v>
      </c>
      <c r="AF9" s="3" t="s">
        <v>267</v>
      </c>
      <c r="AG9" s="93">
        <v>2.0652777777777778</v>
      </c>
      <c r="AH9" t="s">
        <v>67</v>
      </c>
    </row>
    <row r="10" spans="2:34" x14ac:dyDescent="0.3">
      <c r="B10" t="s">
        <v>63</v>
      </c>
      <c r="C10">
        <v>120</v>
      </c>
      <c r="D10">
        <v>16</v>
      </c>
      <c r="E10">
        <v>28</v>
      </c>
      <c r="F10">
        <f t="shared" si="0"/>
        <v>164</v>
      </c>
      <c r="AC10">
        <v>1</v>
      </c>
      <c r="AD10" s="3">
        <v>12</v>
      </c>
      <c r="AE10" s="55">
        <v>8</v>
      </c>
      <c r="AF10" s="3" t="s">
        <v>273</v>
      </c>
      <c r="AG10" s="93">
        <v>2.7812499999999996</v>
      </c>
      <c r="AH10" t="s">
        <v>67</v>
      </c>
    </row>
    <row r="11" spans="2:34" x14ac:dyDescent="0.3">
      <c r="B11" t="s">
        <v>182</v>
      </c>
      <c r="C11">
        <v>14</v>
      </c>
      <c r="D11">
        <v>19</v>
      </c>
      <c r="E11">
        <v>14</v>
      </c>
      <c r="F11">
        <f t="shared" si="0"/>
        <v>47</v>
      </c>
      <c r="M11" s="62" t="s">
        <v>596</v>
      </c>
      <c r="Q11" s="73" t="s">
        <v>211</v>
      </c>
      <c r="R11" t="s">
        <v>354</v>
      </c>
      <c r="S11" t="s">
        <v>355</v>
      </c>
      <c r="T11" t="s">
        <v>356</v>
      </c>
      <c r="U11" t="s">
        <v>216</v>
      </c>
      <c r="V11" t="s">
        <v>217</v>
      </c>
      <c r="W11" t="s">
        <v>218</v>
      </c>
      <c r="X11" s="91" t="s">
        <v>358</v>
      </c>
      <c r="AD11" s="3">
        <v>14</v>
      </c>
      <c r="AE11" s="65">
        <v>9</v>
      </c>
      <c r="AF11" s="3" t="s">
        <v>280</v>
      </c>
      <c r="AG11" s="93">
        <v>4.0333333333333341</v>
      </c>
      <c r="AH11" t="s">
        <v>66</v>
      </c>
    </row>
    <row r="12" spans="2:34" x14ac:dyDescent="0.3">
      <c r="B12" t="s">
        <v>183</v>
      </c>
      <c r="C12">
        <v>7</v>
      </c>
      <c r="D12">
        <v>14</v>
      </c>
      <c r="E12">
        <v>8</v>
      </c>
      <c r="F12">
        <f t="shared" si="0"/>
        <v>29</v>
      </c>
      <c r="M12">
        <v>724</v>
      </c>
      <c r="Q12" s="90" t="s">
        <v>63</v>
      </c>
      <c r="U12">
        <f t="shared" ref="U12:U28" si="1">SUM(R12:T12)</f>
        <v>0</v>
      </c>
      <c r="V12">
        <v>59</v>
      </c>
      <c r="W12">
        <f>U12/V12</f>
        <v>0</v>
      </c>
      <c r="X12" s="91">
        <f>SUM(Y12:AA12)</f>
        <v>0</v>
      </c>
      <c r="AD12" s="3">
        <v>16</v>
      </c>
      <c r="AE12" s="65">
        <v>10</v>
      </c>
      <c r="AF12" s="3" t="s">
        <v>288</v>
      </c>
      <c r="AG12" s="93">
        <v>4.6548611111111109</v>
      </c>
      <c r="AH12" t="s">
        <v>168</v>
      </c>
    </row>
    <row r="13" spans="2:34" x14ac:dyDescent="0.3">
      <c r="B13" t="s">
        <v>64</v>
      </c>
      <c r="C13">
        <v>128</v>
      </c>
      <c r="D13">
        <v>22</v>
      </c>
      <c r="E13">
        <v>24</v>
      </c>
      <c r="F13">
        <f t="shared" si="0"/>
        <v>174</v>
      </c>
      <c r="M13">
        <v>146</v>
      </c>
      <c r="N13">
        <v>5</v>
      </c>
      <c r="P13" s="67">
        <v>1</v>
      </c>
      <c r="Q13" s="3" t="s">
        <v>166</v>
      </c>
      <c r="R13">
        <v>24</v>
      </c>
      <c r="U13">
        <f t="shared" si="1"/>
        <v>24</v>
      </c>
      <c r="V13">
        <v>27</v>
      </c>
      <c r="W13">
        <f t="shared" ref="W13:W29" si="2">U13/V13</f>
        <v>0.88888888888888884</v>
      </c>
      <c r="X13" s="91">
        <f t="shared" ref="X13:X30" si="3">SUM(Y13:AA13)</f>
        <v>15.363888888888889</v>
      </c>
      <c r="Y13" s="93">
        <v>6.6847222222222218</v>
      </c>
      <c r="Z13" s="93">
        <v>4.5881944444444445</v>
      </c>
      <c r="AA13" s="93">
        <v>4.0909722222222218</v>
      </c>
      <c r="AD13" s="3">
        <v>10</v>
      </c>
      <c r="AE13" s="65">
        <v>11</v>
      </c>
      <c r="AF13" s="3" t="s">
        <v>297</v>
      </c>
      <c r="AG13" s="93">
        <v>1.9395833333333332</v>
      </c>
      <c r="AH13" t="s">
        <v>168</v>
      </c>
    </row>
    <row r="14" spans="2:34" x14ac:dyDescent="0.3">
      <c r="B14" t="s">
        <v>184</v>
      </c>
      <c r="C14">
        <v>147</v>
      </c>
      <c r="D14">
        <v>14</v>
      </c>
      <c r="E14">
        <v>8</v>
      </c>
      <c r="F14">
        <f t="shared" si="0"/>
        <v>169</v>
      </c>
      <c r="N14">
        <v>9</v>
      </c>
      <c r="P14">
        <v>13</v>
      </c>
      <c r="Q14" s="128" t="s">
        <v>8</v>
      </c>
      <c r="R14">
        <v>139</v>
      </c>
      <c r="U14">
        <f t="shared" si="1"/>
        <v>139</v>
      </c>
      <c r="V14">
        <v>83</v>
      </c>
      <c r="W14">
        <f t="shared" si="2"/>
        <v>1.6746987951807228</v>
      </c>
      <c r="X14" s="91">
        <f t="shared" si="3"/>
        <v>0</v>
      </c>
      <c r="AD14" s="151">
        <v>12</v>
      </c>
      <c r="AE14" s="65">
        <v>12</v>
      </c>
      <c r="AF14" s="3" t="s">
        <v>303</v>
      </c>
      <c r="AG14" s="93">
        <v>2.8284722222222221</v>
      </c>
      <c r="AH14" t="s">
        <v>173</v>
      </c>
    </row>
    <row r="15" spans="2:34" x14ac:dyDescent="0.3">
      <c r="F15">
        <f>SUM(F2:F14)</f>
        <v>2475</v>
      </c>
      <c r="N15">
        <v>8</v>
      </c>
      <c r="P15" s="67">
        <v>14</v>
      </c>
      <c r="Q15" s="3" t="s">
        <v>2</v>
      </c>
      <c r="R15">
        <v>73</v>
      </c>
      <c r="U15">
        <f t="shared" si="1"/>
        <v>73</v>
      </c>
      <c r="V15" s="70">
        <v>19</v>
      </c>
      <c r="W15">
        <f t="shared" si="2"/>
        <v>3.8421052631578947</v>
      </c>
      <c r="X15" s="91">
        <f t="shared" si="3"/>
        <v>0</v>
      </c>
      <c r="AC15">
        <v>8</v>
      </c>
      <c r="AD15" s="3">
        <v>14</v>
      </c>
      <c r="AE15" s="3">
        <v>13</v>
      </c>
      <c r="AF15" s="3" t="s">
        <v>311</v>
      </c>
      <c r="AG15" s="93">
        <v>4.5638888888888891</v>
      </c>
      <c r="AH15" t="s">
        <v>68</v>
      </c>
    </row>
    <row r="16" spans="2:34" x14ac:dyDescent="0.3">
      <c r="N16">
        <v>7</v>
      </c>
      <c r="P16">
        <v>15</v>
      </c>
      <c r="Q16" s="128" t="s">
        <v>4</v>
      </c>
      <c r="R16">
        <v>6</v>
      </c>
      <c r="U16">
        <f t="shared" si="1"/>
        <v>6</v>
      </c>
      <c r="V16" s="70">
        <v>21</v>
      </c>
      <c r="W16">
        <f t="shared" si="2"/>
        <v>0.2857142857142857</v>
      </c>
      <c r="X16" s="91">
        <f t="shared" si="3"/>
        <v>0</v>
      </c>
      <c r="AC16">
        <v>10</v>
      </c>
      <c r="AD16" s="3">
        <v>8</v>
      </c>
      <c r="AE16" s="3">
        <v>14</v>
      </c>
      <c r="AF16" s="3" t="s">
        <v>319</v>
      </c>
      <c r="AG16" s="93">
        <v>1.2270833333333333</v>
      </c>
      <c r="AH16" t="s">
        <v>68</v>
      </c>
    </row>
    <row r="17" spans="2:37" x14ac:dyDescent="0.3">
      <c r="N17">
        <v>6</v>
      </c>
      <c r="P17" s="67">
        <v>12</v>
      </c>
      <c r="Q17" s="3" t="s">
        <v>167</v>
      </c>
      <c r="R17">
        <v>47</v>
      </c>
      <c r="S17">
        <v>45</v>
      </c>
      <c r="U17">
        <f t="shared" si="1"/>
        <v>92</v>
      </c>
      <c r="V17" s="70">
        <v>18</v>
      </c>
      <c r="W17">
        <f t="shared" si="2"/>
        <v>5.1111111111111107</v>
      </c>
      <c r="X17" s="91">
        <f t="shared" si="3"/>
        <v>0</v>
      </c>
      <c r="AC17">
        <v>7</v>
      </c>
      <c r="AD17" s="3">
        <v>14</v>
      </c>
      <c r="AE17" s="55">
        <v>15</v>
      </c>
      <c r="AF17" s="3" t="s">
        <v>324</v>
      </c>
      <c r="AG17" s="93">
        <v>2.7076388888888889</v>
      </c>
      <c r="AH17" t="s">
        <v>39</v>
      </c>
    </row>
    <row r="18" spans="2:37" x14ac:dyDescent="0.3">
      <c r="B18" t="s">
        <v>185</v>
      </c>
      <c r="C18">
        <v>24</v>
      </c>
      <c r="F18">
        <f>SUM(C18:E18)</f>
        <v>24</v>
      </c>
      <c r="G18" t="s">
        <v>166</v>
      </c>
      <c r="Q18" s="89"/>
      <c r="V18" s="70"/>
      <c r="X18" s="91">
        <f t="shared" si="3"/>
        <v>0</v>
      </c>
      <c r="AC18">
        <v>9</v>
      </c>
      <c r="AD18" s="3">
        <v>6</v>
      </c>
      <c r="AE18" s="3">
        <v>16</v>
      </c>
      <c r="AF18" s="3" t="s">
        <v>330</v>
      </c>
      <c r="AG18" s="93">
        <v>1.7638888888888888</v>
      </c>
      <c r="AH18" t="s">
        <v>68</v>
      </c>
    </row>
    <row r="19" spans="2:37" x14ac:dyDescent="0.3">
      <c r="B19" t="s">
        <v>186</v>
      </c>
      <c r="C19">
        <v>46</v>
      </c>
      <c r="D19">
        <v>1</v>
      </c>
      <c r="E19">
        <v>0</v>
      </c>
      <c r="F19">
        <f t="shared" ref="F19:F39" si="4">SUM(C19:E19)</f>
        <v>47</v>
      </c>
      <c r="G19" t="s">
        <v>167</v>
      </c>
      <c r="L19">
        <v>6</v>
      </c>
      <c r="M19">
        <v>105</v>
      </c>
      <c r="O19" s="142"/>
      <c r="P19" s="67">
        <v>6</v>
      </c>
      <c r="Q19" s="3" t="s">
        <v>67</v>
      </c>
      <c r="R19">
        <v>313</v>
      </c>
      <c r="U19">
        <f t="shared" si="1"/>
        <v>313</v>
      </c>
      <c r="V19" s="70">
        <v>43</v>
      </c>
      <c r="W19">
        <f t="shared" si="2"/>
        <v>7.2790697674418601</v>
      </c>
      <c r="X19" s="91">
        <f t="shared" si="3"/>
        <v>4.8465277777777773</v>
      </c>
      <c r="Y19" s="93">
        <v>2.0652777777777778</v>
      </c>
      <c r="Z19" s="93">
        <v>2.7812499999999996</v>
      </c>
      <c r="AD19" s="3">
        <v>14</v>
      </c>
      <c r="AE19" s="65">
        <v>17</v>
      </c>
      <c r="AF19" s="3" t="s">
        <v>335</v>
      </c>
      <c r="AG19" s="93">
        <v>2.8465277777777778</v>
      </c>
      <c r="AH19" t="s">
        <v>171</v>
      </c>
    </row>
    <row r="20" spans="2:37" x14ac:dyDescent="0.3">
      <c r="B20" t="s">
        <v>187</v>
      </c>
      <c r="C20">
        <v>234</v>
      </c>
      <c r="D20">
        <v>39</v>
      </c>
      <c r="E20">
        <v>40</v>
      </c>
      <c r="F20">
        <f t="shared" si="4"/>
        <v>313</v>
      </c>
      <c r="G20" t="s">
        <v>67</v>
      </c>
      <c r="L20">
        <v>3</v>
      </c>
      <c r="M20">
        <v>66</v>
      </c>
      <c r="N20">
        <v>2</v>
      </c>
      <c r="O20" s="149"/>
      <c r="P20" s="67">
        <v>9</v>
      </c>
      <c r="Q20" s="3" t="s">
        <v>39</v>
      </c>
      <c r="R20">
        <v>190</v>
      </c>
      <c r="U20">
        <f t="shared" si="1"/>
        <v>190</v>
      </c>
      <c r="V20" s="57">
        <v>31</v>
      </c>
      <c r="W20">
        <f t="shared" si="2"/>
        <v>6.129032258064516</v>
      </c>
      <c r="X20" s="91">
        <f t="shared" si="3"/>
        <v>2.7076388888888889</v>
      </c>
      <c r="Y20" s="93">
        <v>2.7076388888888889</v>
      </c>
      <c r="AC20">
        <v>5</v>
      </c>
      <c r="AD20" s="3">
        <v>10</v>
      </c>
      <c r="AE20" s="55">
        <v>18</v>
      </c>
      <c r="AF20" s="3" t="s">
        <v>343</v>
      </c>
      <c r="AG20" s="93">
        <v>2.2729166666666667</v>
      </c>
      <c r="AH20" t="s">
        <v>170</v>
      </c>
    </row>
    <row r="21" spans="2:37" x14ac:dyDescent="0.3">
      <c r="B21" t="s">
        <v>188</v>
      </c>
      <c r="C21">
        <v>53</v>
      </c>
      <c r="D21">
        <v>4</v>
      </c>
      <c r="E21">
        <v>9</v>
      </c>
      <c r="F21">
        <f t="shared" si="4"/>
        <v>66</v>
      </c>
      <c r="G21" t="s">
        <v>170</v>
      </c>
      <c r="M21">
        <v>181</v>
      </c>
      <c r="O21" s="142"/>
      <c r="P21" s="67">
        <v>3</v>
      </c>
      <c r="Q21" s="3" t="s">
        <v>168</v>
      </c>
      <c r="R21">
        <v>238</v>
      </c>
      <c r="U21">
        <f t="shared" si="1"/>
        <v>238</v>
      </c>
      <c r="V21" s="57">
        <v>41</v>
      </c>
      <c r="W21">
        <f t="shared" si="2"/>
        <v>5.8048780487804876</v>
      </c>
      <c r="X21" s="91">
        <f t="shared" si="3"/>
        <v>6.5944444444444441</v>
      </c>
      <c r="Y21" s="93">
        <v>4.6548611111111109</v>
      </c>
      <c r="Z21" s="93">
        <v>1.9395833333333332</v>
      </c>
      <c r="AC21">
        <v>6</v>
      </c>
      <c r="AD21" s="3">
        <v>8</v>
      </c>
      <c r="AE21" s="55">
        <v>19</v>
      </c>
      <c r="AF21" s="3" t="s">
        <v>348</v>
      </c>
      <c r="AG21" s="93">
        <v>1.4243055555555555</v>
      </c>
      <c r="AH21" t="s">
        <v>170</v>
      </c>
    </row>
    <row r="22" spans="2:37" x14ac:dyDescent="0.3">
      <c r="B22" t="s">
        <v>189</v>
      </c>
      <c r="C22">
        <v>12</v>
      </c>
      <c r="F22">
        <f t="shared" si="4"/>
        <v>12</v>
      </c>
      <c r="G22" t="s">
        <v>171</v>
      </c>
      <c r="L22">
        <v>4</v>
      </c>
      <c r="M22" t="s">
        <v>598</v>
      </c>
      <c r="N22">
        <v>4</v>
      </c>
      <c r="P22" s="67">
        <v>10</v>
      </c>
      <c r="Q22" s="3" t="s">
        <v>169</v>
      </c>
      <c r="R22">
        <v>236</v>
      </c>
      <c r="U22">
        <f t="shared" si="1"/>
        <v>236</v>
      </c>
      <c r="V22" s="57">
        <v>37</v>
      </c>
      <c r="W22">
        <f t="shared" si="2"/>
        <v>6.3783783783783781</v>
      </c>
      <c r="X22" s="91">
        <f t="shared" si="3"/>
        <v>11.663194444444446</v>
      </c>
      <c r="Y22" s="93">
        <v>3.2944444444444447</v>
      </c>
      <c r="Z22" s="93">
        <v>4.865972222222223</v>
      </c>
      <c r="AA22" s="93">
        <v>3.5027777777777782</v>
      </c>
    </row>
    <row r="23" spans="2:37" x14ac:dyDescent="0.3">
      <c r="B23" t="s">
        <v>190</v>
      </c>
      <c r="C23">
        <v>180</v>
      </c>
      <c r="D23">
        <v>5</v>
      </c>
      <c r="E23">
        <v>5</v>
      </c>
      <c r="F23">
        <f t="shared" si="4"/>
        <v>190</v>
      </c>
      <c r="G23" t="s">
        <v>39</v>
      </c>
      <c r="L23" s="80">
        <v>5</v>
      </c>
      <c r="M23" t="s">
        <v>597</v>
      </c>
      <c r="N23">
        <v>1</v>
      </c>
      <c r="O23" s="142"/>
      <c r="P23" s="67">
        <v>8</v>
      </c>
      <c r="Q23" s="3" t="s">
        <v>170</v>
      </c>
      <c r="R23">
        <v>66</v>
      </c>
      <c r="S23">
        <v>145</v>
      </c>
      <c r="U23">
        <f t="shared" si="1"/>
        <v>211</v>
      </c>
      <c r="V23" s="152">
        <v>35</v>
      </c>
      <c r="W23">
        <f t="shared" si="2"/>
        <v>6.0285714285714285</v>
      </c>
      <c r="X23" s="91">
        <f t="shared" si="3"/>
        <v>3.697222222222222</v>
      </c>
      <c r="Y23" s="93">
        <v>2.2729166666666667</v>
      </c>
      <c r="Z23" s="93">
        <v>1.4243055555555555</v>
      </c>
      <c r="AD23">
        <f>SUM(AD3:AD21)</f>
        <v>210</v>
      </c>
      <c r="AG23" s="91">
        <f>SUM(AG3:AG21)</f>
        <v>62.136111111111113</v>
      </c>
    </row>
    <row r="24" spans="2:37" x14ac:dyDescent="0.3">
      <c r="B24" t="s">
        <v>191</v>
      </c>
      <c r="C24">
        <v>63</v>
      </c>
      <c r="F24">
        <f t="shared" si="4"/>
        <v>63</v>
      </c>
      <c r="G24" t="s">
        <v>68</v>
      </c>
      <c r="L24">
        <v>7</v>
      </c>
      <c r="M24">
        <v>121</v>
      </c>
      <c r="O24" s="142"/>
      <c r="P24" s="67">
        <v>2</v>
      </c>
      <c r="Q24" s="3" t="s">
        <v>171</v>
      </c>
      <c r="R24">
        <v>12</v>
      </c>
      <c r="S24">
        <v>315</v>
      </c>
      <c r="T24">
        <v>11</v>
      </c>
      <c r="U24">
        <f t="shared" si="1"/>
        <v>338</v>
      </c>
      <c r="V24" s="152">
        <v>63</v>
      </c>
      <c r="W24">
        <f t="shared" si="2"/>
        <v>5.3650793650793647</v>
      </c>
      <c r="X24" s="91">
        <f t="shared" si="3"/>
        <v>2.8465277777777778</v>
      </c>
      <c r="Y24" s="93">
        <v>2.8465277777777778</v>
      </c>
    </row>
    <row r="25" spans="2:37" x14ac:dyDescent="0.3">
      <c r="B25" t="s">
        <v>192</v>
      </c>
      <c r="C25">
        <v>168</v>
      </c>
      <c r="D25">
        <v>29</v>
      </c>
      <c r="E25">
        <v>41</v>
      </c>
      <c r="F25">
        <f t="shared" si="4"/>
        <v>238</v>
      </c>
      <c r="G25" t="s">
        <v>168</v>
      </c>
      <c r="N25">
        <v>10</v>
      </c>
      <c r="P25" s="67">
        <v>7</v>
      </c>
      <c r="Q25" s="3" t="s">
        <v>172</v>
      </c>
      <c r="R25">
        <v>117</v>
      </c>
      <c r="U25">
        <f t="shared" si="1"/>
        <v>117</v>
      </c>
      <c r="V25" s="153">
        <v>23</v>
      </c>
      <c r="W25">
        <f t="shared" si="2"/>
        <v>5.0869565217391308</v>
      </c>
      <c r="X25" s="91">
        <f t="shared" si="3"/>
        <v>0</v>
      </c>
      <c r="AI25" t="s">
        <v>214</v>
      </c>
      <c r="AJ25" t="s">
        <v>215</v>
      </c>
      <c r="AK25" t="s">
        <v>361</v>
      </c>
    </row>
    <row r="26" spans="2:37" x14ac:dyDescent="0.3">
      <c r="B26" t="s">
        <v>193</v>
      </c>
      <c r="C26">
        <v>73</v>
      </c>
      <c r="F26">
        <f t="shared" si="4"/>
        <v>73</v>
      </c>
      <c r="G26" t="s">
        <v>2</v>
      </c>
      <c r="L26">
        <v>1</v>
      </c>
      <c r="M26">
        <v>155</v>
      </c>
      <c r="O26" s="142"/>
      <c r="P26" s="67">
        <v>5</v>
      </c>
      <c r="Q26" s="3" t="s">
        <v>173</v>
      </c>
      <c r="R26">
        <v>153</v>
      </c>
      <c r="U26">
        <f t="shared" si="1"/>
        <v>153</v>
      </c>
      <c r="V26" s="153">
        <v>31</v>
      </c>
      <c r="W26">
        <f t="shared" si="2"/>
        <v>4.935483870967742</v>
      </c>
      <c r="X26" s="91">
        <f t="shared" si="3"/>
        <v>2.8284722222222221</v>
      </c>
      <c r="Y26" s="93">
        <v>2.8284722222222221</v>
      </c>
      <c r="AH26">
        <v>7</v>
      </c>
      <c r="AI26" s="91">
        <f>AG23/(7*3)</f>
        <v>2.9588624338624339</v>
      </c>
      <c r="AJ26" s="91">
        <f>AG23/(7*2)</f>
        <v>4.4382936507936508</v>
      </c>
      <c r="AK26">
        <f>AD23/(7*3)</f>
        <v>10</v>
      </c>
    </row>
    <row r="27" spans="2:37" x14ac:dyDescent="0.3">
      <c r="B27" t="s">
        <v>194</v>
      </c>
      <c r="C27">
        <v>198</v>
      </c>
      <c r="D27">
        <v>26</v>
      </c>
      <c r="E27">
        <v>12</v>
      </c>
      <c r="F27">
        <f t="shared" si="4"/>
        <v>236</v>
      </c>
      <c r="G27" t="s">
        <v>169</v>
      </c>
      <c r="L27">
        <v>2</v>
      </c>
      <c r="M27">
        <v>203</v>
      </c>
      <c r="N27">
        <v>3</v>
      </c>
      <c r="P27" s="67">
        <v>11</v>
      </c>
      <c r="Q27" s="3" t="s">
        <v>68</v>
      </c>
      <c r="R27">
        <v>63</v>
      </c>
      <c r="S27">
        <v>24</v>
      </c>
      <c r="T27">
        <v>29</v>
      </c>
      <c r="U27">
        <f t="shared" si="1"/>
        <v>116</v>
      </c>
      <c r="V27" s="153">
        <v>45</v>
      </c>
      <c r="W27">
        <f t="shared" si="2"/>
        <v>2.5777777777777779</v>
      </c>
      <c r="X27" s="91">
        <f t="shared" si="3"/>
        <v>7.5548611111111121</v>
      </c>
      <c r="Y27" s="93">
        <v>4.5638888888888891</v>
      </c>
      <c r="Z27" s="93">
        <v>1.2270833333333333</v>
      </c>
      <c r="AA27" s="93">
        <v>1.7638888888888888</v>
      </c>
      <c r="AH27">
        <v>6.5</v>
      </c>
      <c r="AI27" s="91">
        <f>AG23/(6.5*3)</f>
        <v>3.1864672364672364</v>
      </c>
      <c r="AJ27" s="91">
        <f>AG23/(6.5*2)</f>
        <v>4.779700854700855</v>
      </c>
      <c r="AK27">
        <f>AD23/(6.5*2)</f>
        <v>16.153846153846153</v>
      </c>
    </row>
    <row r="28" spans="2:37" x14ac:dyDescent="0.3">
      <c r="B28" t="s">
        <v>195</v>
      </c>
      <c r="C28">
        <v>135</v>
      </c>
      <c r="D28">
        <v>1</v>
      </c>
      <c r="E28">
        <v>3</v>
      </c>
      <c r="F28">
        <f t="shared" si="4"/>
        <v>139</v>
      </c>
      <c r="G28" t="s">
        <v>8</v>
      </c>
      <c r="L28">
        <v>8</v>
      </c>
      <c r="M28">
        <v>63</v>
      </c>
      <c r="O28" s="142"/>
      <c r="P28" s="67">
        <v>4</v>
      </c>
      <c r="Q28" s="3" t="s">
        <v>66</v>
      </c>
      <c r="R28">
        <v>196</v>
      </c>
      <c r="U28">
        <f t="shared" si="1"/>
        <v>196</v>
      </c>
      <c r="V28">
        <v>25</v>
      </c>
      <c r="W28">
        <f t="shared" si="2"/>
        <v>7.84</v>
      </c>
      <c r="X28" s="91">
        <f t="shared" si="3"/>
        <v>4.0333333333333341</v>
      </c>
      <c r="Y28" s="93">
        <v>4.0333333333333341</v>
      </c>
      <c r="AH28">
        <v>6</v>
      </c>
      <c r="AI28" s="91">
        <f>AG23/(6*3)</f>
        <v>3.4520061728395062</v>
      </c>
      <c r="AJ28" s="91">
        <f>AG23/(6*2)</f>
        <v>5.1780092592592597</v>
      </c>
      <c r="AK28">
        <f>AD23/(6*2)</f>
        <v>17.5</v>
      </c>
    </row>
    <row r="29" spans="2:37" x14ac:dyDescent="0.3">
      <c r="B29" t="s">
        <v>196</v>
      </c>
      <c r="C29">
        <v>24</v>
      </c>
      <c r="F29">
        <f t="shared" si="4"/>
        <v>24</v>
      </c>
      <c r="G29" t="s">
        <v>68</v>
      </c>
      <c r="Q29" s="89" t="s">
        <v>174</v>
      </c>
      <c r="U29">
        <v>33</v>
      </c>
      <c r="V29">
        <v>20</v>
      </c>
      <c r="W29">
        <f t="shared" si="2"/>
        <v>1.65</v>
      </c>
      <c r="X29" s="91">
        <f t="shared" si="3"/>
        <v>0</v>
      </c>
    </row>
    <row r="30" spans="2:37" x14ac:dyDescent="0.3">
      <c r="B30" t="s">
        <v>197</v>
      </c>
      <c r="C30">
        <v>33</v>
      </c>
      <c r="F30">
        <f t="shared" si="4"/>
        <v>33</v>
      </c>
      <c r="U30">
        <f>SUM(U12:U29)</f>
        <v>2475</v>
      </c>
      <c r="X30" s="91">
        <f t="shared" si="3"/>
        <v>0</v>
      </c>
    </row>
    <row r="31" spans="2:37" x14ac:dyDescent="0.3">
      <c r="B31" t="s">
        <v>198</v>
      </c>
      <c r="C31">
        <v>249</v>
      </c>
      <c r="D31">
        <v>29</v>
      </c>
      <c r="E31">
        <v>37</v>
      </c>
      <c r="F31">
        <f t="shared" si="4"/>
        <v>315</v>
      </c>
      <c r="G31" t="s">
        <v>171</v>
      </c>
      <c r="Z31" t="s">
        <v>177</v>
      </c>
      <c r="AA31" t="s">
        <v>178</v>
      </c>
      <c r="AB31" t="s">
        <v>179</v>
      </c>
    </row>
    <row r="32" spans="2:37" x14ac:dyDescent="0.3">
      <c r="B32" t="s">
        <v>199</v>
      </c>
      <c r="C32">
        <v>11</v>
      </c>
      <c r="F32">
        <f t="shared" si="4"/>
        <v>11</v>
      </c>
      <c r="G32" t="s">
        <v>171</v>
      </c>
      <c r="W32" t="s">
        <v>213</v>
      </c>
      <c r="X32" s="91" t="s">
        <v>214</v>
      </c>
      <c r="Y32">
        <f>U30/5*3</f>
        <v>1485</v>
      </c>
      <c r="Z32">
        <f>Y32/21</f>
        <v>70.714285714285708</v>
      </c>
      <c r="AA32">
        <f>Y32/(6.5*3)</f>
        <v>76.15384615384616</v>
      </c>
      <c r="AB32">
        <f>Y32/(6*3)</f>
        <v>82.5</v>
      </c>
    </row>
    <row r="33" spans="2:33" x14ac:dyDescent="0.3">
      <c r="B33" t="s">
        <v>200</v>
      </c>
      <c r="C33">
        <v>6</v>
      </c>
      <c r="F33">
        <f t="shared" si="4"/>
        <v>6</v>
      </c>
      <c r="G33" t="s">
        <v>4</v>
      </c>
      <c r="X33" s="91" t="s">
        <v>215</v>
      </c>
      <c r="Y33">
        <f>U30/5*2</f>
        <v>990</v>
      </c>
      <c r="Z33">
        <f>Y33/(7*2)</f>
        <v>70.714285714285708</v>
      </c>
      <c r="AA33">
        <f>Y33/(6.5*2)</f>
        <v>76.15384615384616</v>
      </c>
      <c r="AB33">
        <f>Y33/(6*2)</f>
        <v>82.5</v>
      </c>
      <c r="AG33" s="91">
        <f>SUM(AG4:AG8,AG10,AG20:AG21)</f>
        <v>28.917361111111113</v>
      </c>
    </row>
    <row r="34" spans="2:33" x14ac:dyDescent="0.3">
      <c r="B34" t="s">
        <v>201</v>
      </c>
      <c r="C34">
        <v>29</v>
      </c>
      <c r="F34">
        <f t="shared" si="4"/>
        <v>29</v>
      </c>
      <c r="G34" t="s">
        <v>68</v>
      </c>
      <c r="W34" t="s">
        <v>215</v>
      </c>
      <c r="Y34">
        <v>2475</v>
      </c>
      <c r="Z34">
        <f>Y34/(7*2)</f>
        <v>176.78571428571428</v>
      </c>
      <c r="AA34">
        <f>Y34/(6.5*2)</f>
        <v>190.38461538461539</v>
      </c>
      <c r="AB34">
        <f>Y34/(6*2)</f>
        <v>206.25</v>
      </c>
    </row>
    <row r="35" spans="2:33" x14ac:dyDescent="0.3">
      <c r="B35" t="s">
        <v>202</v>
      </c>
      <c r="C35">
        <v>97</v>
      </c>
      <c r="D35">
        <v>10</v>
      </c>
      <c r="E35">
        <v>10</v>
      </c>
      <c r="F35">
        <f t="shared" si="4"/>
        <v>117</v>
      </c>
      <c r="G35" t="s">
        <v>172</v>
      </c>
    </row>
    <row r="36" spans="2:33" x14ac:dyDescent="0.3">
      <c r="B36" t="s">
        <v>203</v>
      </c>
      <c r="C36">
        <v>118</v>
      </c>
      <c r="D36">
        <v>34</v>
      </c>
      <c r="E36">
        <v>44</v>
      </c>
      <c r="F36">
        <f t="shared" si="4"/>
        <v>196</v>
      </c>
      <c r="G36" t="s">
        <v>66</v>
      </c>
    </row>
    <row r="37" spans="2:33" x14ac:dyDescent="0.3">
      <c r="B37" t="s">
        <v>204</v>
      </c>
      <c r="C37">
        <v>98</v>
      </c>
      <c r="D37">
        <v>23</v>
      </c>
      <c r="E37">
        <v>32</v>
      </c>
      <c r="F37">
        <f t="shared" si="4"/>
        <v>153</v>
      </c>
      <c r="G37" t="s">
        <v>173</v>
      </c>
    </row>
    <row r="38" spans="2:33" x14ac:dyDescent="0.3">
      <c r="B38" t="s">
        <v>205</v>
      </c>
      <c r="C38">
        <v>109</v>
      </c>
      <c r="D38">
        <v>18</v>
      </c>
      <c r="E38">
        <v>18</v>
      </c>
      <c r="F38">
        <f t="shared" si="4"/>
        <v>145</v>
      </c>
      <c r="G38" t="s">
        <v>170</v>
      </c>
    </row>
    <row r="39" spans="2:33" x14ac:dyDescent="0.3">
      <c r="B39" t="s">
        <v>206</v>
      </c>
      <c r="C39">
        <v>45</v>
      </c>
      <c r="F39">
        <f t="shared" si="4"/>
        <v>45</v>
      </c>
      <c r="G39" t="s">
        <v>167</v>
      </c>
    </row>
    <row r="40" spans="2:33" x14ac:dyDescent="0.3">
      <c r="F40">
        <f>SUM(F18:F39)</f>
        <v>2475</v>
      </c>
      <c r="Y40" s="62" t="s">
        <v>362</v>
      </c>
    </row>
    <row r="41" spans="2:33" x14ac:dyDescent="0.3">
      <c r="Z41" t="s">
        <v>214</v>
      </c>
      <c r="AA41" t="s">
        <v>215</v>
      </c>
    </row>
    <row r="42" spans="2:33" x14ac:dyDescent="0.3">
      <c r="Y42" t="s">
        <v>177</v>
      </c>
      <c r="Z42">
        <v>26.761904761904763</v>
      </c>
      <c r="AA42">
        <v>40.142857142857146</v>
      </c>
    </row>
    <row r="43" spans="2:33" x14ac:dyDescent="0.3">
      <c r="Y43" t="s">
        <v>178</v>
      </c>
      <c r="Z43">
        <v>28.820512820512821</v>
      </c>
      <c r="AA43">
        <v>43.230769230769234</v>
      </c>
    </row>
    <row r="44" spans="2:33" x14ac:dyDescent="0.3">
      <c r="Y44" t="s">
        <v>179</v>
      </c>
      <c r="Z44">
        <v>31.222222222222221</v>
      </c>
      <c r="AA44">
        <v>46.833333333333336</v>
      </c>
    </row>
    <row r="45" spans="2:33" x14ac:dyDescent="0.3">
      <c r="H45" s="62" t="s">
        <v>80</v>
      </c>
      <c r="I45" s="62" t="s">
        <v>364</v>
      </c>
      <c r="J45" s="62" t="s">
        <v>363</v>
      </c>
      <c r="K45" s="62" t="s">
        <v>365</v>
      </c>
      <c r="L45" s="62" t="s">
        <v>370</v>
      </c>
      <c r="M45" s="62" t="s">
        <v>1</v>
      </c>
      <c r="N45" s="62" t="s">
        <v>371</v>
      </c>
      <c r="R45" s="62" t="s">
        <v>396</v>
      </c>
      <c r="S45" s="62" t="s">
        <v>399</v>
      </c>
    </row>
    <row r="46" spans="2:33" x14ac:dyDescent="0.3">
      <c r="H46" t="s">
        <v>366</v>
      </c>
      <c r="I46">
        <v>1</v>
      </c>
      <c r="J46">
        <v>1</v>
      </c>
      <c r="K46">
        <v>1</v>
      </c>
      <c r="L46">
        <v>4</v>
      </c>
      <c r="M46">
        <v>1.5</v>
      </c>
      <c r="N46">
        <v>5.5</v>
      </c>
      <c r="O46">
        <f>SUM(I46:N46)</f>
        <v>14</v>
      </c>
      <c r="R46">
        <f>L46*6*3</f>
        <v>72</v>
      </c>
      <c r="S46">
        <f>M46*6*3</f>
        <v>27</v>
      </c>
    </row>
    <row r="47" spans="2:33" x14ac:dyDescent="0.3">
      <c r="H47" t="s">
        <v>367</v>
      </c>
      <c r="I47">
        <v>1</v>
      </c>
      <c r="J47">
        <v>1</v>
      </c>
      <c r="K47">
        <v>1</v>
      </c>
      <c r="L47">
        <v>3.5</v>
      </c>
      <c r="M47">
        <v>2</v>
      </c>
      <c r="N47">
        <v>5.5</v>
      </c>
      <c r="O47">
        <f>SUM(I47:N47)</f>
        <v>14</v>
      </c>
      <c r="R47">
        <f>L47*6*2</f>
        <v>42</v>
      </c>
      <c r="S47">
        <f>M47*6*2</f>
        <v>24</v>
      </c>
    </row>
    <row r="48" spans="2:33" x14ac:dyDescent="0.3">
      <c r="H48" t="s">
        <v>368</v>
      </c>
      <c r="I48">
        <v>1</v>
      </c>
      <c r="J48">
        <v>1</v>
      </c>
      <c r="K48">
        <v>1</v>
      </c>
      <c r="L48">
        <v>2</v>
      </c>
      <c r="M48">
        <v>1</v>
      </c>
      <c r="N48">
        <v>8</v>
      </c>
      <c r="O48">
        <f>SUM(I48:N48)</f>
        <v>14</v>
      </c>
      <c r="R48">
        <f>L48*6*2</f>
        <v>24</v>
      </c>
      <c r="S48">
        <f>M48*6*2</f>
        <v>12</v>
      </c>
    </row>
  </sheetData>
  <pageMargins left="0.7" right="0.7" top="0.75" bottom="0.75" header="0.3" footer="0.3"/>
  <pageSetup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3"/>
  <sheetViews>
    <sheetView topLeftCell="A94" workbookViewId="0">
      <selection activeCell="I31" sqref="I31"/>
    </sheetView>
  </sheetViews>
  <sheetFormatPr defaultRowHeight="14.4" x14ac:dyDescent="0.3"/>
  <cols>
    <col min="2" max="2" width="20.77734375" customWidth="1"/>
    <col min="3" max="3" width="23" bestFit="1" customWidth="1"/>
    <col min="4" max="4" width="13.21875" style="91" bestFit="1" customWidth="1"/>
    <col min="5" max="5" width="8.88671875" style="91"/>
    <col min="13" max="13" width="43.33203125" bestFit="1" customWidth="1"/>
    <col min="14" max="14" width="9.109375" bestFit="1" customWidth="1"/>
  </cols>
  <sheetData>
    <row r="1" spans="1:16" x14ac:dyDescent="0.3">
      <c r="B1" s="62" t="s">
        <v>227</v>
      </c>
      <c r="C1" s="62" t="s">
        <v>226</v>
      </c>
      <c r="D1" s="92" t="s">
        <v>232</v>
      </c>
    </row>
    <row r="2" spans="1:16" x14ac:dyDescent="0.3">
      <c r="A2" s="82">
        <v>1</v>
      </c>
      <c r="B2" s="82" t="s">
        <v>219</v>
      </c>
      <c r="C2" t="s">
        <v>220</v>
      </c>
      <c r="D2" s="91">
        <v>0.85</v>
      </c>
    </row>
    <row r="3" spans="1:16" x14ac:dyDescent="0.3">
      <c r="B3" s="91">
        <f>SUM(D2:D6)</f>
        <v>4.5881944444444445</v>
      </c>
      <c r="C3" t="s">
        <v>221</v>
      </c>
      <c r="D3" s="91">
        <v>1.3319444444444444</v>
      </c>
    </row>
    <row r="4" spans="1:16" x14ac:dyDescent="0.3">
      <c r="C4" t="s">
        <v>222</v>
      </c>
      <c r="D4" s="91">
        <v>1.1479166666666667</v>
      </c>
    </row>
    <row r="5" spans="1:16" x14ac:dyDescent="0.3">
      <c r="C5" t="s">
        <v>223</v>
      </c>
      <c r="D5" s="91">
        <v>0.66388888888888886</v>
      </c>
    </row>
    <row r="6" spans="1:16" x14ac:dyDescent="0.3">
      <c r="C6" t="s">
        <v>224</v>
      </c>
      <c r="D6" s="91">
        <v>0.59444444444444444</v>
      </c>
    </row>
    <row r="7" spans="1:16" x14ac:dyDescent="0.3">
      <c r="A7" s="82">
        <v>2</v>
      </c>
      <c r="B7" s="82" t="s">
        <v>228</v>
      </c>
      <c r="C7" t="s">
        <v>233</v>
      </c>
      <c r="D7" s="91">
        <v>1.0652777777777778</v>
      </c>
      <c r="E7" s="91">
        <f>SUM(D7:D9)</f>
        <v>2.4368055555555554</v>
      </c>
    </row>
    <row r="8" spans="1:16" x14ac:dyDescent="0.3">
      <c r="B8" s="91">
        <f>SUM(D7:D14)</f>
        <v>6.6847222222222218</v>
      </c>
      <c r="C8" t="s">
        <v>234</v>
      </c>
      <c r="D8" s="91">
        <v>0.80555555555555547</v>
      </c>
    </row>
    <row r="9" spans="1:16" x14ac:dyDescent="0.3">
      <c r="C9" t="s">
        <v>235</v>
      </c>
      <c r="D9" s="91">
        <v>0.56597222222222221</v>
      </c>
    </row>
    <row r="10" spans="1:16" x14ac:dyDescent="0.3">
      <c r="C10" t="s">
        <v>229</v>
      </c>
      <c r="D10" s="91">
        <v>0.7680555555555556</v>
      </c>
      <c r="L10">
        <f>A2</f>
        <v>1</v>
      </c>
      <c r="M10" s="184" t="str">
        <f>B2</f>
        <v>Growth Adaptations, Cellular Injury, and Cell Death</v>
      </c>
      <c r="N10" s="91">
        <f>B3</f>
        <v>4.5881944444444445</v>
      </c>
      <c r="O10">
        <v>1</v>
      </c>
      <c r="P10">
        <f>O11-O10</f>
        <v>10</v>
      </c>
    </row>
    <row r="11" spans="1:16" x14ac:dyDescent="0.3">
      <c r="C11" t="s">
        <v>230</v>
      </c>
      <c r="D11" s="91">
        <v>0.50763888888888886</v>
      </c>
      <c r="L11">
        <f>A7</f>
        <v>2</v>
      </c>
      <c r="M11" s="184" t="str">
        <f>B7</f>
        <v>Inflammation, Inflammatory Disorders, and Healing</v>
      </c>
      <c r="N11" s="91">
        <f>B8</f>
        <v>6.6847222222222218</v>
      </c>
      <c r="O11">
        <v>11</v>
      </c>
      <c r="P11">
        <f t="shared" ref="P11:P28" si="0">O12-O11</f>
        <v>12</v>
      </c>
    </row>
    <row r="12" spans="1:16" x14ac:dyDescent="0.3">
      <c r="C12" t="s">
        <v>236</v>
      </c>
      <c r="D12" s="91">
        <v>0.88958333333333339</v>
      </c>
      <c r="E12" s="91">
        <f>SUM(D12:D13)</f>
        <v>2.2368055555555557</v>
      </c>
      <c r="L12">
        <f>A15</f>
        <v>3</v>
      </c>
      <c r="M12" s="184" t="str">
        <f>B15</f>
        <v>Principles of Neoplasia</v>
      </c>
      <c r="N12" s="91">
        <f>B16</f>
        <v>4.0909722222222218</v>
      </c>
      <c r="O12">
        <v>23</v>
      </c>
      <c r="P12">
        <f t="shared" si="0"/>
        <v>8</v>
      </c>
    </row>
    <row r="13" spans="1:16" x14ac:dyDescent="0.3">
      <c r="C13" t="s">
        <v>237</v>
      </c>
      <c r="D13" s="91">
        <v>1.3472222222222223</v>
      </c>
      <c r="L13">
        <f>A21</f>
        <v>4</v>
      </c>
      <c r="M13" s="149" t="str">
        <f>B21</f>
        <v>Hemostasis and Related Disorders</v>
      </c>
      <c r="N13" s="91">
        <f>B22</f>
        <v>3.2944444444444447</v>
      </c>
      <c r="O13">
        <v>31</v>
      </c>
      <c r="P13">
        <f t="shared" si="0"/>
        <v>10</v>
      </c>
    </row>
    <row r="14" spans="1:16" x14ac:dyDescent="0.3">
      <c r="C14" t="s">
        <v>231</v>
      </c>
      <c r="D14" s="91">
        <v>0.73541666666666661</v>
      </c>
      <c r="L14">
        <f>A26</f>
        <v>5</v>
      </c>
      <c r="M14" s="149" t="str">
        <f>B26</f>
        <v>Red Blood Cell Disorders</v>
      </c>
      <c r="N14" s="91">
        <f>B27</f>
        <v>4.865972222222223</v>
      </c>
      <c r="O14">
        <v>41</v>
      </c>
      <c r="P14">
        <f t="shared" si="0"/>
        <v>12</v>
      </c>
    </row>
    <row r="15" spans="1:16" x14ac:dyDescent="0.3">
      <c r="A15" s="82">
        <v>3</v>
      </c>
      <c r="B15" s="82" t="s">
        <v>238</v>
      </c>
      <c r="C15" t="s">
        <v>239</v>
      </c>
      <c r="D15" s="91">
        <v>1.1409722222222223</v>
      </c>
      <c r="L15">
        <f>A34</f>
        <v>6</v>
      </c>
      <c r="M15" s="149" t="str">
        <f>B34</f>
        <v>White Blood Cell Disorders</v>
      </c>
      <c r="N15" s="91">
        <f>B35</f>
        <v>3.5027777777777782</v>
      </c>
      <c r="O15">
        <v>53</v>
      </c>
      <c r="P15">
        <f t="shared" si="0"/>
        <v>12</v>
      </c>
    </row>
    <row r="16" spans="1:16" x14ac:dyDescent="0.3">
      <c r="B16" s="91">
        <f>SUM(D15:D20)</f>
        <v>4.0909722222222218</v>
      </c>
      <c r="C16" t="s">
        <v>240</v>
      </c>
      <c r="D16" s="91">
        <v>0.62013888888888891</v>
      </c>
      <c r="E16" s="91">
        <f>SUM(D16:D18)</f>
        <v>2.0590277777777777</v>
      </c>
      <c r="L16">
        <f>A40</f>
        <v>7</v>
      </c>
      <c r="M16" s="184" t="str">
        <f>B40</f>
        <v>Vascular Pathology</v>
      </c>
      <c r="N16" s="91">
        <f>B41</f>
        <v>2.0652777777777778</v>
      </c>
      <c r="O16">
        <v>65</v>
      </c>
      <c r="P16">
        <f t="shared" si="0"/>
        <v>8</v>
      </c>
    </row>
    <row r="17" spans="1:16" x14ac:dyDescent="0.3">
      <c r="C17" t="s">
        <v>241</v>
      </c>
      <c r="D17" s="91">
        <v>0.85902777777777783</v>
      </c>
      <c r="L17">
        <f>A45</f>
        <v>8</v>
      </c>
      <c r="M17" s="184" t="str">
        <f>B45</f>
        <v>Cardiac Pathology</v>
      </c>
      <c r="N17" s="91">
        <f>B46</f>
        <v>2.7812499999999996</v>
      </c>
      <c r="O17">
        <v>73</v>
      </c>
      <c r="P17">
        <f t="shared" si="0"/>
        <v>12</v>
      </c>
    </row>
    <row r="18" spans="1:16" x14ac:dyDescent="0.3">
      <c r="C18" t="s">
        <v>242</v>
      </c>
      <c r="D18" s="91">
        <v>0.57986111111111105</v>
      </c>
      <c r="L18">
        <f>A51</f>
        <v>9</v>
      </c>
      <c r="M18" s="184" t="str">
        <f>B51</f>
        <v>Respiratory Tract Pathology</v>
      </c>
      <c r="N18" s="91">
        <f>B52</f>
        <v>4.0333333333333341</v>
      </c>
      <c r="O18">
        <v>85</v>
      </c>
      <c r="P18">
        <f t="shared" si="0"/>
        <v>14</v>
      </c>
    </row>
    <row r="19" spans="1:16" x14ac:dyDescent="0.3">
      <c r="C19" t="s">
        <v>243</v>
      </c>
      <c r="D19" s="91">
        <v>0.27152777777777776</v>
      </c>
      <c r="L19">
        <f>A58</f>
        <v>10</v>
      </c>
      <c r="M19" s="149" t="str">
        <f>B58</f>
        <v>Gastrointestinal Pathology</v>
      </c>
      <c r="N19" s="91">
        <f>B59</f>
        <v>4.6548611111111109</v>
      </c>
      <c r="O19">
        <v>99</v>
      </c>
      <c r="P19">
        <f t="shared" si="0"/>
        <v>16</v>
      </c>
    </row>
    <row r="20" spans="1:16" x14ac:dyDescent="0.3">
      <c r="C20" t="s">
        <v>244</v>
      </c>
      <c r="D20" s="91">
        <v>0.61944444444444446</v>
      </c>
      <c r="L20">
        <f>A66</f>
        <v>11</v>
      </c>
      <c r="M20" s="149" t="str">
        <f>B66</f>
        <v>Exocrine Pancreas, Gallbladder, and Liver</v>
      </c>
      <c r="N20" s="91">
        <f>B67</f>
        <v>1.9395833333333332</v>
      </c>
      <c r="O20">
        <v>115</v>
      </c>
      <c r="P20">
        <f t="shared" si="0"/>
        <v>10</v>
      </c>
    </row>
    <row r="21" spans="1:16" x14ac:dyDescent="0.3">
      <c r="A21" s="82">
        <v>4</v>
      </c>
      <c r="B21" s="82" t="s">
        <v>245</v>
      </c>
      <c r="C21" t="s">
        <v>246</v>
      </c>
      <c r="D21" s="91">
        <v>1.2701388888888889</v>
      </c>
      <c r="L21">
        <f>A71</f>
        <v>12</v>
      </c>
      <c r="M21" s="149" t="str">
        <f>B71</f>
        <v>Kidney and Urinary Tract Pathology</v>
      </c>
      <c r="N21" s="91">
        <f>B72</f>
        <v>2.8284722222222221</v>
      </c>
      <c r="O21">
        <v>125</v>
      </c>
      <c r="P21">
        <f t="shared" si="0"/>
        <v>12</v>
      </c>
    </row>
    <row r="22" spans="1:16" x14ac:dyDescent="0.3">
      <c r="B22" s="91">
        <f>SUM(D21:D25)</f>
        <v>3.2944444444444447</v>
      </c>
      <c r="C22" t="s">
        <v>247</v>
      </c>
      <c r="D22" s="91">
        <v>0.61805555555555558</v>
      </c>
      <c r="L22">
        <f>A78</f>
        <v>13</v>
      </c>
      <c r="M22" s="184" t="str">
        <f>B78</f>
        <v>Female Genital System and Gestation</v>
      </c>
      <c r="N22" s="91">
        <f>B79</f>
        <v>4.5638888888888891</v>
      </c>
      <c r="O22">
        <v>137</v>
      </c>
      <c r="P22">
        <f t="shared" si="0"/>
        <v>14</v>
      </c>
    </row>
    <row r="23" spans="1:16" x14ac:dyDescent="0.3">
      <c r="C23" t="s">
        <v>248</v>
      </c>
      <c r="D23" s="91">
        <v>0.39166666666666666</v>
      </c>
      <c r="L23">
        <f>A85</f>
        <v>14</v>
      </c>
      <c r="M23" s="184" t="str">
        <f>B85</f>
        <v>Male Genital System Pathology</v>
      </c>
      <c r="N23" s="91">
        <f>B86</f>
        <v>1.2270833333333333</v>
      </c>
      <c r="O23">
        <v>151</v>
      </c>
      <c r="P23">
        <f t="shared" si="0"/>
        <v>8</v>
      </c>
    </row>
    <row r="24" spans="1:16" x14ac:dyDescent="0.3">
      <c r="C24" t="s">
        <v>249</v>
      </c>
      <c r="D24" s="91">
        <v>0.65972222222222221</v>
      </c>
      <c r="L24">
        <f>A89</f>
        <v>15</v>
      </c>
      <c r="M24" s="184" t="str">
        <f>B89</f>
        <v>Endocrine Pathology</v>
      </c>
      <c r="N24" s="91">
        <f>B90</f>
        <v>2.7076388888888889</v>
      </c>
      <c r="O24">
        <v>159</v>
      </c>
      <c r="P24">
        <f t="shared" si="0"/>
        <v>14</v>
      </c>
    </row>
    <row r="25" spans="1:16" x14ac:dyDescent="0.3">
      <c r="C25" t="s">
        <v>250</v>
      </c>
      <c r="D25" s="91">
        <v>0.35486111111111113</v>
      </c>
      <c r="L25">
        <f>A94</f>
        <v>16</v>
      </c>
      <c r="M25" s="149" t="str">
        <f>B94</f>
        <v>Breast Pathology</v>
      </c>
      <c r="N25" s="91">
        <f>B95</f>
        <v>1.7638888888888888</v>
      </c>
      <c r="O25">
        <v>173</v>
      </c>
      <c r="P25">
        <f t="shared" si="0"/>
        <v>6</v>
      </c>
    </row>
    <row r="26" spans="1:16" x14ac:dyDescent="0.3">
      <c r="A26" s="82">
        <v>5</v>
      </c>
      <c r="B26" s="82" t="s">
        <v>251</v>
      </c>
      <c r="C26" t="s">
        <v>252</v>
      </c>
      <c r="D26" s="91">
        <v>0.20833333333333334</v>
      </c>
      <c r="L26">
        <f>A98</f>
        <v>17</v>
      </c>
      <c r="M26" s="149" t="str">
        <f>B98</f>
        <v>Central Nervous System Pathology</v>
      </c>
      <c r="N26" s="91">
        <f>B99</f>
        <v>2.8465277777777778</v>
      </c>
      <c r="O26">
        <v>179</v>
      </c>
      <c r="P26">
        <f t="shared" si="0"/>
        <v>14</v>
      </c>
    </row>
    <row r="27" spans="1:16" x14ac:dyDescent="0.3">
      <c r="B27" s="91">
        <f>SUM(D26:D33)</f>
        <v>4.865972222222223</v>
      </c>
      <c r="C27" t="s">
        <v>253</v>
      </c>
      <c r="D27" s="91">
        <v>0.8354166666666667</v>
      </c>
      <c r="E27" s="91">
        <f>SUM(D27:D29)</f>
        <v>1.9798611111111111</v>
      </c>
      <c r="L27">
        <f>A105</f>
        <v>18</v>
      </c>
      <c r="M27" s="149" t="str">
        <f>B105</f>
        <v>Musculoskeletal Pathology</v>
      </c>
      <c r="N27" s="91">
        <f>B106</f>
        <v>2.2729166666666667</v>
      </c>
      <c r="O27">
        <v>193</v>
      </c>
      <c r="P27">
        <f t="shared" si="0"/>
        <v>10</v>
      </c>
    </row>
    <row r="28" spans="1:16" x14ac:dyDescent="0.3">
      <c r="C28" t="s">
        <v>254</v>
      </c>
      <c r="D28" s="91">
        <v>0.56666666666666665</v>
      </c>
      <c r="L28">
        <f>A109</f>
        <v>19</v>
      </c>
      <c r="M28" s="149" t="str">
        <f>B109</f>
        <v>Skin Pathology</v>
      </c>
      <c r="N28" s="91">
        <f>B110</f>
        <v>1.4243055555555555</v>
      </c>
      <c r="O28">
        <v>203</v>
      </c>
      <c r="P28">
        <f t="shared" si="0"/>
        <v>8</v>
      </c>
    </row>
    <row r="29" spans="1:16" x14ac:dyDescent="0.3">
      <c r="C29" t="s">
        <v>255</v>
      </c>
      <c r="D29" s="91">
        <v>0.57777777777777783</v>
      </c>
      <c r="O29">
        <v>211</v>
      </c>
    </row>
    <row r="30" spans="1:16" x14ac:dyDescent="0.3">
      <c r="C30" t="s">
        <v>256</v>
      </c>
      <c r="D30" s="91">
        <v>0.65416666666666667</v>
      </c>
    </row>
    <row r="31" spans="1:16" x14ac:dyDescent="0.3">
      <c r="C31" t="s">
        <v>257</v>
      </c>
      <c r="D31" s="91">
        <v>0.45</v>
      </c>
    </row>
    <row r="32" spans="1:16" x14ac:dyDescent="0.3">
      <c r="C32" t="s">
        <v>258</v>
      </c>
      <c r="D32" s="91">
        <v>0.7597222222222223</v>
      </c>
    </row>
    <row r="33" spans="1:4" x14ac:dyDescent="0.3">
      <c r="C33" t="s">
        <v>259</v>
      </c>
      <c r="D33" s="91">
        <v>0.81388888888888899</v>
      </c>
    </row>
    <row r="34" spans="1:4" x14ac:dyDescent="0.3">
      <c r="A34" s="82">
        <v>6</v>
      </c>
      <c r="B34" s="82" t="s">
        <v>260</v>
      </c>
      <c r="C34" t="s">
        <v>261</v>
      </c>
      <c r="D34" s="91">
        <v>0.61249999999999993</v>
      </c>
    </row>
    <row r="35" spans="1:4" x14ac:dyDescent="0.3">
      <c r="B35" s="91">
        <f>SUM(D34:D39)</f>
        <v>3.5027777777777782</v>
      </c>
      <c r="C35" t="s">
        <v>262</v>
      </c>
      <c r="D35" s="91">
        <v>0.56180555555555556</v>
      </c>
    </row>
    <row r="36" spans="1:4" x14ac:dyDescent="0.3">
      <c r="C36" t="s">
        <v>263</v>
      </c>
      <c r="D36" s="91">
        <v>0.3125</v>
      </c>
    </row>
    <row r="37" spans="1:4" x14ac:dyDescent="0.3">
      <c r="C37" t="s">
        <v>264</v>
      </c>
      <c r="D37" s="91">
        <v>0.64166666666666672</v>
      </c>
    </row>
    <row r="38" spans="1:4" x14ac:dyDescent="0.3">
      <c r="C38" t="s">
        <v>265</v>
      </c>
      <c r="D38" s="91">
        <v>0.92152777777777783</v>
      </c>
    </row>
    <row r="39" spans="1:4" x14ac:dyDescent="0.3">
      <c r="C39" t="s">
        <v>266</v>
      </c>
      <c r="D39" s="91">
        <v>0.45277777777777778</v>
      </c>
    </row>
    <row r="40" spans="1:4" x14ac:dyDescent="0.3">
      <c r="A40" s="82">
        <v>7</v>
      </c>
      <c r="B40" s="82" t="s">
        <v>267</v>
      </c>
      <c r="C40" t="s">
        <v>268</v>
      </c>
      <c r="D40" s="91">
        <v>0.79999999999999993</v>
      </c>
    </row>
    <row r="41" spans="1:4" x14ac:dyDescent="0.3">
      <c r="B41" s="91">
        <f>SUM(D40:D44)</f>
        <v>2.0652777777777778</v>
      </c>
      <c r="C41" t="s">
        <v>269</v>
      </c>
      <c r="D41" s="91">
        <v>0.19999999999999998</v>
      </c>
    </row>
    <row r="42" spans="1:4" x14ac:dyDescent="0.3">
      <c r="C42" t="s">
        <v>270</v>
      </c>
      <c r="D42" s="91">
        <v>0.53333333333333333</v>
      </c>
    </row>
    <row r="43" spans="1:4" x14ac:dyDescent="0.3">
      <c r="C43" t="s">
        <v>271</v>
      </c>
      <c r="D43" s="91">
        <v>0.37916666666666665</v>
      </c>
    </row>
    <row r="44" spans="1:4" x14ac:dyDescent="0.3">
      <c r="C44" t="s">
        <v>272</v>
      </c>
      <c r="D44" s="91">
        <v>0.15277777777777776</v>
      </c>
    </row>
    <row r="45" spans="1:4" x14ac:dyDescent="0.3">
      <c r="A45" s="82">
        <v>8</v>
      </c>
      <c r="B45" s="82" t="s">
        <v>273</v>
      </c>
      <c r="C45" t="s">
        <v>274</v>
      </c>
      <c r="D45" s="91">
        <v>0.88055555555555554</v>
      </c>
    </row>
    <row r="46" spans="1:4" x14ac:dyDescent="0.3">
      <c r="B46" s="91">
        <f>SUM(D45:D50)</f>
        <v>2.7812499999999996</v>
      </c>
      <c r="C46" t="s">
        <v>275</v>
      </c>
      <c r="D46" s="91">
        <v>0.19027777777777777</v>
      </c>
    </row>
    <row r="47" spans="1:4" x14ac:dyDescent="0.3">
      <c r="C47" t="s">
        <v>276</v>
      </c>
      <c r="D47" s="91">
        <v>0.51458333333333328</v>
      </c>
    </row>
    <row r="48" spans="1:4" x14ac:dyDescent="0.3">
      <c r="C48" t="s">
        <v>277</v>
      </c>
      <c r="D48" s="91">
        <v>0.72916666666666663</v>
      </c>
    </row>
    <row r="49" spans="1:4" x14ac:dyDescent="0.3">
      <c r="C49" t="s">
        <v>278</v>
      </c>
      <c r="D49" s="91">
        <v>0.21736111111111112</v>
      </c>
    </row>
    <row r="50" spans="1:4" x14ac:dyDescent="0.3">
      <c r="C50" t="s">
        <v>279</v>
      </c>
      <c r="D50" s="91">
        <v>0.24930555555555556</v>
      </c>
    </row>
    <row r="51" spans="1:4" x14ac:dyDescent="0.3">
      <c r="A51" s="82">
        <v>9</v>
      </c>
      <c r="B51" s="82" t="s">
        <v>280</v>
      </c>
      <c r="C51" t="s">
        <v>281</v>
      </c>
      <c r="D51" s="91">
        <v>0.24930555555555556</v>
      </c>
    </row>
    <row r="52" spans="1:4" x14ac:dyDescent="0.3">
      <c r="B52" s="91">
        <f>SUM(D51:D57)</f>
        <v>4.0333333333333341</v>
      </c>
      <c r="C52" t="s">
        <v>282</v>
      </c>
      <c r="D52" s="91">
        <v>0.58333333333333337</v>
      </c>
    </row>
    <row r="53" spans="1:4" x14ac:dyDescent="0.3">
      <c r="C53" t="s">
        <v>283</v>
      </c>
      <c r="D53" s="91">
        <v>1.4847222222222223</v>
      </c>
    </row>
    <row r="54" spans="1:4" x14ac:dyDescent="0.3">
      <c r="C54" t="s">
        <v>284</v>
      </c>
      <c r="D54" s="91">
        <v>0.64583333333333337</v>
      </c>
    </row>
    <row r="55" spans="1:4" x14ac:dyDescent="0.3">
      <c r="C55" t="s">
        <v>285</v>
      </c>
      <c r="D55" s="91">
        <v>0.44166666666666665</v>
      </c>
    </row>
    <row r="56" spans="1:4" x14ac:dyDescent="0.3">
      <c r="C56" t="s">
        <v>286</v>
      </c>
      <c r="D56" s="91">
        <v>0.53680555555555554</v>
      </c>
    </row>
    <row r="57" spans="1:4" x14ac:dyDescent="0.3">
      <c r="C57" t="s">
        <v>287</v>
      </c>
      <c r="D57" s="91">
        <v>9.1666666666666674E-2</v>
      </c>
    </row>
    <row r="58" spans="1:4" x14ac:dyDescent="0.3">
      <c r="A58" s="82">
        <v>10</v>
      </c>
      <c r="B58" s="82" t="s">
        <v>288</v>
      </c>
      <c r="C58" t="s">
        <v>289</v>
      </c>
      <c r="D58" s="91">
        <v>0.17986111111111111</v>
      </c>
    </row>
    <row r="59" spans="1:4" x14ac:dyDescent="0.3">
      <c r="B59" s="91">
        <f>SUM(D58:D65)</f>
        <v>4.6548611111111109</v>
      </c>
      <c r="C59" t="s">
        <v>290</v>
      </c>
      <c r="D59" s="91">
        <v>0.20069444444444443</v>
      </c>
    </row>
    <row r="60" spans="1:4" x14ac:dyDescent="0.3">
      <c r="C60" t="s">
        <v>291</v>
      </c>
      <c r="D60" s="91">
        <v>0.82847222222222217</v>
      </c>
    </row>
    <row r="61" spans="1:4" x14ac:dyDescent="0.3">
      <c r="C61" t="s">
        <v>292</v>
      </c>
      <c r="D61" s="91">
        <v>1.0541666666666667</v>
      </c>
    </row>
    <row r="62" spans="1:4" x14ac:dyDescent="0.3">
      <c r="C62" t="s">
        <v>293</v>
      </c>
      <c r="D62" s="91">
        <v>0.92708333333333337</v>
      </c>
    </row>
    <row r="63" spans="1:4" x14ac:dyDescent="0.3">
      <c r="C63" t="s">
        <v>294</v>
      </c>
      <c r="D63" s="91">
        <v>0.56111111111111112</v>
      </c>
    </row>
    <row r="64" spans="1:4" x14ac:dyDescent="0.3">
      <c r="C64" t="s">
        <v>295</v>
      </c>
      <c r="D64" s="91">
        <v>0.64166666666666672</v>
      </c>
    </row>
    <row r="65" spans="1:4" x14ac:dyDescent="0.3">
      <c r="C65" t="s">
        <v>296</v>
      </c>
      <c r="D65" s="91">
        <v>0.26180555555555557</v>
      </c>
    </row>
    <row r="66" spans="1:4" x14ac:dyDescent="0.3">
      <c r="A66" s="82">
        <v>11</v>
      </c>
      <c r="B66" s="82" t="s">
        <v>297</v>
      </c>
      <c r="C66" t="s">
        <v>298</v>
      </c>
      <c r="D66" s="91">
        <v>0.39444444444444443</v>
      </c>
    </row>
    <row r="67" spans="1:4" x14ac:dyDescent="0.3">
      <c r="B67" s="91">
        <f>SUM(D66:D70)</f>
        <v>1.9395833333333332</v>
      </c>
      <c r="C67" t="s">
        <v>299</v>
      </c>
      <c r="D67" s="91">
        <v>0.32430555555555557</v>
      </c>
    </row>
    <row r="68" spans="1:4" x14ac:dyDescent="0.3">
      <c r="C68" t="s">
        <v>300</v>
      </c>
      <c r="D68" s="91">
        <v>0.35694444444444445</v>
      </c>
    </row>
    <row r="69" spans="1:4" x14ac:dyDescent="0.3">
      <c r="C69" t="s">
        <v>301</v>
      </c>
      <c r="D69" s="91">
        <v>0.24513888888888888</v>
      </c>
    </row>
    <row r="70" spans="1:4" x14ac:dyDescent="0.3">
      <c r="C70" t="s">
        <v>302</v>
      </c>
      <c r="D70" s="91">
        <v>0.61875000000000002</v>
      </c>
    </row>
    <row r="71" spans="1:4" x14ac:dyDescent="0.3">
      <c r="A71" s="82">
        <v>12</v>
      </c>
      <c r="B71" s="82" t="s">
        <v>303</v>
      </c>
      <c r="C71" t="s">
        <v>304</v>
      </c>
      <c r="D71" s="91">
        <v>0.34513888888888888</v>
      </c>
    </row>
    <row r="72" spans="1:4" x14ac:dyDescent="0.3">
      <c r="B72" s="91">
        <f>SUM(D71:D77)</f>
        <v>2.8284722222222221</v>
      </c>
      <c r="C72" t="s">
        <v>305</v>
      </c>
      <c r="D72" s="91">
        <v>0.44722222222222219</v>
      </c>
    </row>
    <row r="73" spans="1:4" x14ac:dyDescent="0.3">
      <c r="C73" t="s">
        <v>306</v>
      </c>
      <c r="D73" s="91">
        <v>0.79236111111111107</v>
      </c>
    </row>
    <row r="74" spans="1:4" x14ac:dyDescent="0.3">
      <c r="C74" t="s">
        <v>307</v>
      </c>
      <c r="D74" s="91">
        <v>0.37083333333333335</v>
      </c>
    </row>
    <row r="75" spans="1:4" x14ac:dyDescent="0.3">
      <c r="C75" t="s">
        <v>308</v>
      </c>
      <c r="D75" s="91">
        <v>0.46111111111111108</v>
      </c>
    </row>
    <row r="76" spans="1:4" x14ac:dyDescent="0.3">
      <c r="C76" t="s">
        <v>309</v>
      </c>
      <c r="D76" s="91">
        <v>0.19305555555555554</v>
      </c>
    </row>
    <row r="77" spans="1:4" x14ac:dyDescent="0.3">
      <c r="C77" t="s">
        <v>310</v>
      </c>
      <c r="D77" s="91">
        <v>0.21875</v>
      </c>
    </row>
    <row r="78" spans="1:4" x14ac:dyDescent="0.3">
      <c r="A78" s="82">
        <v>13</v>
      </c>
      <c r="B78" s="82" t="s">
        <v>311</v>
      </c>
      <c r="C78" t="s">
        <v>312</v>
      </c>
      <c r="D78" s="91">
        <v>0.65416666666666667</v>
      </c>
    </row>
    <row r="79" spans="1:4" x14ac:dyDescent="0.3">
      <c r="B79" s="91">
        <f>SUM(D78:D84)</f>
        <v>4.5638888888888891</v>
      </c>
      <c r="C79" t="s">
        <v>313</v>
      </c>
      <c r="D79" s="91">
        <v>0.40902777777777777</v>
      </c>
    </row>
    <row r="80" spans="1:4" x14ac:dyDescent="0.3">
      <c r="C80" t="s">
        <v>314</v>
      </c>
      <c r="D80" s="91">
        <v>0.6020833333333333</v>
      </c>
    </row>
    <row r="81" spans="1:5" x14ac:dyDescent="0.3">
      <c r="C81" t="s">
        <v>315</v>
      </c>
      <c r="D81" s="91">
        <v>0.91527777777777775</v>
      </c>
    </row>
    <row r="82" spans="1:5" x14ac:dyDescent="0.3">
      <c r="C82" t="s">
        <v>316</v>
      </c>
      <c r="D82" s="91">
        <v>0.2722222222222222</v>
      </c>
    </row>
    <row r="83" spans="1:5" x14ac:dyDescent="0.3">
      <c r="C83" t="s">
        <v>317</v>
      </c>
      <c r="D83" s="91">
        <v>0.99097222222222225</v>
      </c>
    </row>
    <row r="84" spans="1:5" x14ac:dyDescent="0.3">
      <c r="C84" t="s">
        <v>318</v>
      </c>
      <c r="D84" s="91">
        <v>0.72013888888888899</v>
      </c>
    </row>
    <row r="85" spans="1:5" x14ac:dyDescent="0.3">
      <c r="A85" s="82">
        <v>14</v>
      </c>
      <c r="B85" s="82" t="s">
        <v>319</v>
      </c>
      <c r="C85" t="s">
        <v>320</v>
      </c>
      <c r="D85" s="91">
        <v>0.20625000000000002</v>
      </c>
    </row>
    <row r="86" spans="1:5" x14ac:dyDescent="0.3">
      <c r="B86" s="91">
        <f>SUM(D85:D88)</f>
        <v>1.2270833333333333</v>
      </c>
      <c r="C86" t="s">
        <v>321</v>
      </c>
      <c r="D86" s="91">
        <v>0.25972222222222224</v>
      </c>
    </row>
    <row r="87" spans="1:5" x14ac:dyDescent="0.3">
      <c r="C87" t="s">
        <v>322</v>
      </c>
      <c r="D87" s="91">
        <v>0.40138888888888885</v>
      </c>
    </row>
    <row r="88" spans="1:5" x14ac:dyDescent="0.3">
      <c r="C88" t="s">
        <v>323</v>
      </c>
      <c r="D88" s="91">
        <v>0.35972222222222222</v>
      </c>
    </row>
    <row r="89" spans="1:5" x14ac:dyDescent="0.3">
      <c r="A89" s="82">
        <v>15</v>
      </c>
      <c r="B89" s="82" t="s">
        <v>324</v>
      </c>
      <c r="C89" t="s">
        <v>325</v>
      </c>
      <c r="D89" s="91">
        <v>0.40208333333333335</v>
      </c>
    </row>
    <row r="90" spans="1:5" x14ac:dyDescent="0.3">
      <c r="B90" s="91">
        <f>SUM(D89:D93)</f>
        <v>2.7076388888888889</v>
      </c>
      <c r="C90" t="s">
        <v>326</v>
      </c>
      <c r="D90" s="91">
        <v>0.78125</v>
      </c>
    </row>
    <row r="91" spans="1:5" x14ac:dyDescent="0.3">
      <c r="C91" t="s">
        <v>327</v>
      </c>
      <c r="D91" s="91">
        <v>0.31944444444444448</v>
      </c>
    </row>
    <row r="92" spans="1:5" x14ac:dyDescent="0.3">
      <c r="C92" t="s">
        <v>328</v>
      </c>
      <c r="D92" s="91">
        <v>0.45694444444444443</v>
      </c>
    </row>
    <row r="93" spans="1:5" x14ac:dyDescent="0.3">
      <c r="C93" t="s">
        <v>329</v>
      </c>
      <c r="D93" s="91">
        <v>0.74791666666666667</v>
      </c>
    </row>
    <row r="94" spans="1:5" x14ac:dyDescent="0.3">
      <c r="A94" s="82">
        <v>16</v>
      </c>
      <c r="B94" s="82" t="s">
        <v>330</v>
      </c>
      <c r="C94" t="s">
        <v>331</v>
      </c>
      <c r="D94" s="91">
        <v>0.19444444444444445</v>
      </c>
      <c r="E94" s="91">
        <v>0.2722222222222222</v>
      </c>
    </row>
    <row r="95" spans="1:5" x14ac:dyDescent="0.3">
      <c r="B95" s="91">
        <f>SUM(D94:D97)</f>
        <v>1.7638888888888888</v>
      </c>
      <c r="C95" t="s">
        <v>332</v>
      </c>
      <c r="D95" s="91">
        <v>0.26250000000000001</v>
      </c>
      <c r="E95" s="91">
        <v>0.36736111111111108</v>
      </c>
    </row>
    <row r="96" spans="1:5" x14ac:dyDescent="0.3">
      <c r="B96" s="183">
        <v>2.4756944444444442</v>
      </c>
      <c r="C96" t="s">
        <v>333</v>
      </c>
      <c r="D96" s="91">
        <v>0.4375</v>
      </c>
      <c r="E96" s="91">
        <v>0.61875000000000002</v>
      </c>
    </row>
    <row r="97" spans="1:5" x14ac:dyDescent="0.3">
      <c r="C97" t="s">
        <v>334</v>
      </c>
      <c r="D97" s="91">
        <v>0.86944444444444446</v>
      </c>
      <c r="E97" s="91">
        <v>1.2173611111111111</v>
      </c>
    </row>
    <row r="98" spans="1:5" x14ac:dyDescent="0.3">
      <c r="A98" s="82">
        <v>17</v>
      </c>
      <c r="B98" s="82" t="s">
        <v>335</v>
      </c>
      <c r="C98" t="s">
        <v>336</v>
      </c>
      <c r="D98" s="91">
        <v>0.15208333333333332</v>
      </c>
      <c r="E98" s="91">
        <v>0.21319444444444444</v>
      </c>
    </row>
    <row r="99" spans="1:5" x14ac:dyDescent="0.3">
      <c r="B99" s="91">
        <f>SUM(D98:D104)</f>
        <v>2.8465277777777778</v>
      </c>
      <c r="C99" t="s">
        <v>337</v>
      </c>
      <c r="D99" s="91">
        <v>0.26250000000000001</v>
      </c>
      <c r="E99" s="91">
        <v>0.36736111111111108</v>
      </c>
    </row>
    <row r="100" spans="1:5" x14ac:dyDescent="0.3">
      <c r="B100" s="183">
        <v>3.9847222222222225</v>
      </c>
      <c r="C100" t="s">
        <v>338</v>
      </c>
      <c r="D100" s="91">
        <v>0.16805555555555554</v>
      </c>
      <c r="E100" s="91">
        <v>0.23541666666666669</v>
      </c>
    </row>
    <row r="101" spans="1:5" x14ac:dyDescent="0.3">
      <c r="C101" t="s">
        <v>339</v>
      </c>
      <c r="D101" s="91">
        <v>0.4694444444444445</v>
      </c>
      <c r="E101" s="91">
        <v>0.65694444444444444</v>
      </c>
    </row>
    <row r="102" spans="1:5" x14ac:dyDescent="0.3">
      <c r="C102" t="s">
        <v>340</v>
      </c>
      <c r="D102" s="91">
        <v>0.39166666666666666</v>
      </c>
      <c r="E102" s="91">
        <v>0.54861111111111105</v>
      </c>
    </row>
    <row r="103" spans="1:5" x14ac:dyDescent="0.3">
      <c r="C103" t="s">
        <v>341</v>
      </c>
      <c r="D103" s="91">
        <v>1.0340277777777778</v>
      </c>
      <c r="E103" s="91">
        <v>1.4472222222222222</v>
      </c>
    </row>
    <row r="104" spans="1:5" x14ac:dyDescent="0.3">
      <c r="C104" t="s">
        <v>342</v>
      </c>
      <c r="D104" s="91">
        <v>0.36874999999999997</v>
      </c>
      <c r="E104" s="91">
        <v>0.51597222222222217</v>
      </c>
    </row>
    <row r="105" spans="1:5" x14ac:dyDescent="0.3">
      <c r="A105" s="82">
        <v>18</v>
      </c>
      <c r="B105" s="82" t="s">
        <v>343</v>
      </c>
      <c r="C105" t="s">
        <v>344</v>
      </c>
      <c r="D105" s="91">
        <v>0.73888888888888893</v>
      </c>
      <c r="E105" s="91">
        <v>1.0347222222222221</v>
      </c>
    </row>
    <row r="106" spans="1:5" x14ac:dyDescent="0.3">
      <c r="B106" s="91">
        <f>SUM(D105:D108)</f>
        <v>2.2729166666666667</v>
      </c>
      <c r="C106" t="s">
        <v>345</v>
      </c>
      <c r="D106" s="91">
        <v>0.4381944444444445</v>
      </c>
      <c r="E106" s="91">
        <v>0.61388888888888882</v>
      </c>
    </row>
    <row r="107" spans="1:5" x14ac:dyDescent="0.3">
      <c r="B107" s="183">
        <v>3.182638888888889</v>
      </c>
      <c r="C107" t="s">
        <v>346</v>
      </c>
      <c r="D107" s="91">
        <v>0.62083333333333335</v>
      </c>
      <c r="E107" s="91">
        <v>0.86944444444444446</v>
      </c>
    </row>
    <row r="108" spans="1:5" x14ac:dyDescent="0.3">
      <c r="C108" t="s">
        <v>347</v>
      </c>
      <c r="D108" s="91">
        <v>0.47500000000000003</v>
      </c>
      <c r="E108" s="91">
        <v>0.6645833333333333</v>
      </c>
    </row>
    <row r="109" spans="1:5" x14ac:dyDescent="0.3">
      <c r="A109" s="82">
        <v>19</v>
      </c>
      <c r="B109" s="82" t="s">
        <v>348</v>
      </c>
      <c r="C109" t="s">
        <v>349</v>
      </c>
      <c r="D109" s="91">
        <v>0.43472222222222223</v>
      </c>
      <c r="E109" s="91">
        <v>0.60902777777777783</v>
      </c>
    </row>
    <row r="110" spans="1:5" x14ac:dyDescent="0.3">
      <c r="B110" s="91">
        <f>SUM(D109:D113)</f>
        <v>1.4243055555555555</v>
      </c>
      <c r="C110" t="s">
        <v>350</v>
      </c>
      <c r="D110" s="91">
        <v>0.28194444444444444</v>
      </c>
      <c r="E110" s="91">
        <v>0.39444444444444443</v>
      </c>
    </row>
    <row r="111" spans="1:5" x14ac:dyDescent="0.3">
      <c r="B111" s="183">
        <v>1.9937500000000001</v>
      </c>
      <c r="C111" t="s">
        <v>351</v>
      </c>
      <c r="D111" s="91">
        <v>0.22916666666666666</v>
      </c>
      <c r="E111" s="91">
        <v>0.32083333333333336</v>
      </c>
    </row>
    <row r="112" spans="1:5" x14ac:dyDescent="0.3">
      <c r="C112" t="s">
        <v>352</v>
      </c>
      <c r="D112" s="91">
        <v>0.36319444444444443</v>
      </c>
      <c r="E112" s="91">
        <v>0.5083333333333333</v>
      </c>
    </row>
    <row r="113" spans="3:5" x14ac:dyDescent="0.3">
      <c r="C113" t="s">
        <v>353</v>
      </c>
      <c r="D113" s="91">
        <v>0.11527777777777777</v>
      </c>
      <c r="E113" s="91">
        <v>0.16111111111111112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5"/>
  <sheetViews>
    <sheetView workbookViewId="0">
      <selection activeCell="C5" sqref="C5"/>
    </sheetView>
  </sheetViews>
  <sheetFormatPr defaultRowHeight="14.4" x14ac:dyDescent="0.3"/>
  <cols>
    <col min="6" max="6" width="8.88671875" style="91"/>
  </cols>
  <sheetData>
    <row r="1" spans="2:7" x14ac:dyDescent="0.3">
      <c r="B1" s="62" t="s">
        <v>363</v>
      </c>
      <c r="F1" s="92" t="s">
        <v>364</v>
      </c>
    </row>
    <row r="2" spans="2:7" x14ac:dyDescent="0.3">
      <c r="B2" s="62" t="s">
        <v>374</v>
      </c>
      <c r="C2" s="62" t="s">
        <v>373</v>
      </c>
      <c r="F2" s="92" t="s">
        <v>372</v>
      </c>
      <c r="G2" s="62" t="s">
        <v>373</v>
      </c>
    </row>
    <row r="3" spans="2:7" x14ac:dyDescent="0.3">
      <c r="B3" s="91">
        <v>6.1111111111111116E-2</v>
      </c>
      <c r="C3">
        <v>1610</v>
      </c>
      <c r="F3" s="91">
        <v>0.17430555555555557</v>
      </c>
      <c r="G3">
        <v>2630</v>
      </c>
    </row>
    <row r="4" spans="2:7" x14ac:dyDescent="0.3">
      <c r="B4" s="91">
        <v>0.17222222222222225</v>
      </c>
      <c r="C4">
        <f>C3/(61-8)</f>
        <v>30.377358490566039</v>
      </c>
      <c r="F4" s="91">
        <v>0.14722222222222223</v>
      </c>
      <c r="G4">
        <f>G3/(61-8)</f>
        <v>49.622641509433961</v>
      </c>
    </row>
    <row r="5" spans="2:7" x14ac:dyDescent="0.3">
      <c r="B5" s="91">
        <v>8.5416666666666655E-2</v>
      </c>
      <c r="F5" s="91">
        <v>5.6944444444444443E-2</v>
      </c>
    </row>
    <row r="6" spans="2:7" x14ac:dyDescent="0.3">
      <c r="B6" s="92">
        <f>SUM(B3:B5)</f>
        <v>0.31875000000000003</v>
      </c>
      <c r="F6" s="91">
        <v>0.13125000000000001</v>
      </c>
    </row>
    <row r="7" spans="2:7" x14ac:dyDescent="0.3">
      <c r="B7" s="91"/>
      <c r="F7" s="91">
        <v>0.18541666666666667</v>
      </c>
    </row>
    <row r="8" spans="2:7" x14ac:dyDescent="0.3">
      <c r="B8" s="91"/>
      <c r="F8" s="91">
        <v>0.21249999999999999</v>
      </c>
    </row>
    <row r="9" spans="2:7" x14ac:dyDescent="0.3">
      <c r="B9" s="91"/>
      <c r="F9" s="91">
        <v>9.2361111111111116E-2</v>
      </c>
    </row>
    <row r="10" spans="2:7" x14ac:dyDescent="0.3">
      <c r="B10" s="91"/>
      <c r="F10" s="92">
        <f>SUM(F3:F9)</f>
        <v>1</v>
      </c>
    </row>
    <row r="11" spans="2:7" x14ac:dyDescent="0.3">
      <c r="B11" s="91"/>
    </row>
    <row r="12" spans="2:7" x14ac:dyDescent="0.3">
      <c r="B12" s="91"/>
    </row>
    <row r="13" spans="2:7" x14ac:dyDescent="0.3">
      <c r="B13" s="91"/>
    </row>
    <row r="14" spans="2:7" x14ac:dyDescent="0.3">
      <c r="B14" s="91"/>
    </row>
    <row r="15" spans="2:7" x14ac:dyDescent="0.3">
      <c r="B15" s="91"/>
    </row>
    <row r="16" spans="2:7" x14ac:dyDescent="0.3">
      <c r="B16" s="91"/>
    </row>
    <row r="17" spans="2:2" x14ac:dyDescent="0.3">
      <c r="B17" s="91"/>
    </row>
    <row r="18" spans="2:2" x14ac:dyDescent="0.3">
      <c r="B18" s="91"/>
    </row>
    <row r="19" spans="2:2" x14ac:dyDescent="0.3">
      <c r="B19" s="91"/>
    </row>
    <row r="20" spans="2:2" x14ac:dyDescent="0.3">
      <c r="B20" s="91"/>
    </row>
    <row r="21" spans="2:2" x14ac:dyDescent="0.3">
      <c r="B21" s="91"/>
    </row>
    <row r="22" spans="2:2" x14ac:dyDescent="0.3">
      <c r="B22" s="91"/>
    </row>
    <row r="23" spans="2:2" x14ac:dyDescent="0.3">
      <c r="B23" s="91"/>
    </row>
    <row r="24" spans="2:2" x14ac:dyDescent="0.3">
      <c r="B24" s="91"/>
    </row>
    <row r="25" spans="2:2" x14ac:dyDescent="0.3">
      <c r="B25" s="91"/>
    </row>
    <row r="26" spans="2:2" x14ac:dyDescent="0.3">
      <c r="B26" s="91"/>
    </row>
    <row r="27" spans="2:2" x14ac:dyDescent="0.3">
      <c r="B27" s="91"/>
    </row>
    <row r="28" spans="2:2" x14ac:dyDescent="0.3">
      <c r="B28" s="91"/>
    </row>
    <row r="29" spans="2:2" x14ac:dyDescent="0.3">
      <c r="B29" s="91"/>
    </row>
    <row r="30" spans="2:2" x14ac:dyDescent="0.3">
      <c r="B30" s="91"/>
    </row>
    <row r="31" spans="2:2" x14ac:dyDescent="0.3">
      <c r="B31" s="91"/>
    </row>
    <row r="32" spans="2:2" x14ac:dyDescent="0.3">
      <c r="B32" s="91"/>
    </row>
    <row r="33" spans="2:2" x14ac:dyDescent="0.3">
      <c r="B33" s="91"/>
    </row>
    <row r="34" spans="2:2" x14ac:dyDescent="0.3">
      <c r="B34" s="91"/>
    </row>
    <row r="35" spans="2:2" x14ac:dyDescent="0.3">
      <c r="B35" s="91"/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3"/>
  <sheetViews>
    <sheetView topLeftCell="A175" workbookViewId="0">
      <selection activeCell="Y147" sqref="Y147"/>
    </sheetView>
  </sheetViews>
  <sheetFormatPr defaultRowHeight="14.4" x14ac:dyDescent="0.3"/>
  <cols>
    <col min="1" max="1" width="24.44140625" bestFit="1" customWidth="1"/>
    <col min="2" max="2" width="27.88671875" customWidth="1"/>
    <col min="21" max="21" width="9.5546875" bestFit="1" customWidth="1"/>
  </cols>
  <sheetData>
    <row r="1" spans="1:8" x14ac:dyDescent="0.3">
      <c r="A1" s="79" t="s">
        <v>408</v>
      </c>
      <c r="B1" s="79">
        <v>464</v>
      </c>
      <c r="C1" s="62"/>
      <c r="D1" s="62"/>
      <c r="G1" s="53" t="s">
        <v>413</v>
      </c>
    </row>
    <row r="2" spans="1:8" x14ac:dyDescent="0.3">
      <c r="A2" t="s">
        <v>409</v>
      </c>
      <c r="B2">
        <v>465</v>
      </c>
      <c r="G2" s="53" t="s">
        <v>414</v>
      </c>
    </row>
    <row r="3" spans="1:8" x14ac:dyDescent="0.3">
      <c r="A3" t="s">
        <v>410</v>
      </c>
      <c r="B3">
        <v>476</v>
      </c>
      <c r="G3" s="53" t="s">
        <v>415</v>
      </c>
    </row>
    <row r="4" spans="1:8" x14ac:dyDescent="0.3">
      <c r="A4" t="s">
        <v>411</v>
      </c>
      <c r="B4">
        <v>481</v>
      </c>
      <c r="G4" t="s">
        <v>416</v>
      </c>
    </row>
    <row r="5" spans="1:8" x14ac:dyDescent="0.3">
      <c r="A5" t="s">
        <v>412</v>
      </c>
      <c r="B5">
        <v>484</v>
      </c>
      <c r="G5" t="s">
        <v>417</v>
      </c>
    </row>
    <row r="6" spans="1:8" x14ac:dyDescent="0.3">
      <c r="G6" t="s">
        <v>418</v>
      </c>
    </row>
    <row r="7" spans="1:8" x14ac:dyDescent="0.3">
      <c r="A7" s="58"/>
      <c r="B7" s="58"/>
      <c r="G7" t="s">
        <v>419</v>
      </c>
    </row>
    <row r="8" spans="1:8" x14ac:dyDescent="0.3">
      <c r="A8" s="58"/>
      <c r="B8" s="58"/>
      <c r="G8" s="80" t="s">
        <v>420</v>
      </c>
    </row>
    <row r="9" spans="1:8" x14ac:dyDescent="0.3">
      <c r="A9" s="58"/>
      <c r="B9" s="58"/>
      <c r="G9" s="53" t="s">
        <v>421</v>
      </c>
      <c r="H9" t="s">
        <v>425</v>
      </c>
    </row>
    <row r="10" spans="1:8" x14ac:dyDescent="0.3">
      <c r="A10" s="58"/>
      <c r="B10" s="58"/>
      <c r="G10" s="80" t="s">
        <v>422</v>
      </c>
    </row>
    <row r="11" spans="1:8" x14ac:dyDescent="0.3">
      <c r="A11" s="58"/>
      <c r="B11" s="58"/>
      <c r="G11" s="80" t="s">
        <v>423</v>
      </c>
    </row>
    <row r="12" spans="1:8" x14ac:dyDescent="0.3">
      <c r="A12" s="58"/>
      <c r="B12" s="58"/>
      <c r="G12" s="53" t="s">
        <v>424</v>
      </c>
    </row>
    <row r="13" spans="1:8" x14ac:dyDescent="0.3">
      <c r="A13" s="58"/>
      <c r="B13" s="58"/>
      <c r="G13" s="58" t="s">
        <v>426</v>
      </c>
    </row>
    <row r="14" spans="1:8" x14ac:dyDescent="0.3">
      <c r="A14" s="58"/>
      <c r="B14" s="58"/>
      <c r="G14" s="58" t="s">
        <v>427</v>
      </c>
    </row>
    <row r="15" spans="1:8" x14ac:dyDescent="0.3">
      <c r="A15" s="58"/>
      <c r="B15" s="58"/>
      <c r="G15" s="58" t="s">
        <v>428</v>
      </c>
    </row>
    <row r="16" spans="1:8" x14ac:dyDescent="0.3">
      <c r="A16" s="58"/>
      <c r="B16" s="58"/>
      <c r="G16" s="58"/>
      <c r="H16" t="s">
        <v>429</v>
      </c>
    </row>
    <row r="17" spans="1:15" x14ac:dyDescent="0.3">
      <c r="A17" s="58"/>
      <c r="B17" s="58"/>
      <c r="G17" s="58" t="s">
        <v>430</v>
      </c>
    </row>
    <row r="18" spans="1:15" x14ac:dyDescent="0.3">
      <c r="A18" s="58"/>
      <c r="B18" s="58"/>
      <c r="G18" s="58" t="s">
        <v>431</v>
      </c>
    </row>
    <row r="19" spans="1:15" x14ac:dyDescent="0.3">
      <c r="A19" s="58"/>
      <c r="B19" s="58"/>
      <c r="G19" s="58" t="s">
        <v>432</v>
      </c>
    </row>
    <row r="20" spans="1:15" x14ac:dyDescent="0.3">
      <c r="A20" s="58"/>
      <c r="B20" s="58"/>
      <c r="G20" s="58" t="s">
        <v>450</v>
      </c>
    </row>
    <row r="21" spans="1:15" x14ac:dyDescent="0.3">
      <c r="A21" s="58"/>
      <c r="B21" s="58"/>
      <c r="G21" s="58" t="s">
        <v>451</v>
      </c>
    </row>
    <row r="22" spans="1:15" x14ac:dyDescent="0.3">
      <c r="A22" s="140"/>
      <c r="B22" s="140"/>
      <c r="C22" s="141"/>
      <c r="D22" s="141"/>
      <c r="E22" s="141"/>
      <c r="F22" s="141"/>
      <c r="G22" s="141"/>
    </row>
    <row r="23" spans="1:15" x14ac:dyDescent="0.3">
      <c r="A23" s="140"/>
      <c r="B23" s="140"/>
      <c r="C23" s="141"/>
      <c r="D23" s="141"/>
      <c r="E23" s="141"/>
      <c r="F23" s="141"/>
      <c r="G23" s="141"/>
    </row>
    <row r="24" spans="1:15" x14ac:dyDescent="0.3">
      <c r="A24" s="140"/>
      <c r="B24" s="140"/>
      <c r="C24" s="141"/>
      <c r="D24" s="141"/>
      <c r="E24" s="141"/>
      <c r="F24" s="141"/>
      <c r="G24" s="141"/>
    </row>
    <row r="25" spans="1:15" x14ac:dyDescent="0.3">
      <c r="A25" s="140" t="s">
        <v>433</v>
      </c>
      <c r="B25" s="140"/>
      <c r="C25" s="141"/>
      <c r="D25" s="141"/>
      <c r="E25" s="141"/>
      <c r="F25" s="141"/>
      <c r="G25" s="141"/>
      <c r="O25" t="s">
        <v>438</v>
      </c>
    </row>
    <row r="26" spans="1:15" x14ac:dyDescent="0.3">
      <c r="A26" s="140" t="s">
        <v>434</v>
      </c>
      <c r="B26" s="140"/>
      <c r="C26" s="141"/>
      <c r="D26" s="141"/>
      <c r="E26" s="141"/>
      <c r="F26" s="141"/>
      <c r="G26" s="141"/>
      <c r="O26" t="s">
        <v>439</v>
      </c>
    </row>
    <row r="27" spans="1:15" x14ac:dyDescent="0.3">
      <c r="A27" s="140" t="s">
        <v>435</v>
      </c>
      <c r="B27" s="140"/>
      <c r="C27" s="141"/>
      <c r="D27" s="141"/>
      <c r="E27" s="141"/>
      <c r="F27" s="141"/>
      <c r="G27" s="141"/>
      <c r="O27" t="s">
        <v>440</v>
      </c>
    </row>
    <row r="28" spans="1:15" x14ac:dyDescent="0.3">
      <c r="A28" s="140" t="s">
        <v>436</v>
      </c>
      <c r="B28" s="140"/>
      <c r="C28" s="141"/>
      <c r="D28" s="141"/>
      <c r="E28" s="141"/>
      <c r="F28" s="141"/>
      <c r="G28" s="141"/>
      <c r="O28" t="s">
        <v>441</v>
      </c>
    </row>
    <row r="29" spans="1:15" x14ac:dyDescent="0.3">
      <c r="A29" s="140" t="s">
        <v>437</v>
      </c>
      <c r="B29" s="140"/>
      <c r="C29" s="141"/>
      <c r="D29" s="141"/>
      <c r="E29" s="141"/>
      <c r="F29" s="141"/>
      <c r="G29" s="141"/>
      <c r="O29" t="s">
        <v>442</v>
      </c>
    </row>
    <row r="30" spans="1:15" x14ac:dyDescent="0.3">
      <c r="A30" s="141" t="s">
        <v>449</v>
      </c>
      <c r="B30" s="141"/>
      <c r="C30" s="141"/>
      <c r="D30" s="141"/>
      <c r="E30" s="141"/>
      <c r="F30" s="141"/>
      <c r="G30" s="141"/>
      <c r="O30" t="s">
        <v>443</v>
      </c>
    </row>
    <row r="31" spans="1:15" x14ac:dyDescent="0.3">
      <c r="B31" s="141"/>
      <c r="C31" s="141"/>
      <c r="D31" s="141"/>
      <c r="E31" s="141"/>
      <c r="F31" s="141"/>
      <c r="G31" s="141"/>
      <c r="M31" t="s">
        <v>452</v>
      </c>
      <c r="O31" t="s">
        <v>444</v>
      </c>
    </row>
    <row r="32" spans="1:15" x14ac:dyDescent="0.3">
      <c r="A32" s="141"/>
      <c r="B32" s="141"/>
      <c r="C32" s="141"/>
      <c r="D32" s="141"/>
      <c r="E32" s="141"/>
      <c r="F32" s="141"/>
      <c r="G32" s="141"/>
      <c r="M32" t="s">
        <v>453</v>
      </c>
      <c r="O32" t="s">
        <v>445</v>
      </c>
    </row>
    <row r="33" spans="1:15" x14ac:dyDescent="0.3">
      <c r="A33" s="141"/>
      <c r="B33" s="141"/>
      <c r="C33" s="141"/>
      <c r="D33" s="141"/>
      <c r="E33" s="141"/>
      <c r="F33" s="141"/>
      <c r="G33" s="141"/>
      <c r="M33" t="s">
        <v>454</v>
      </c>
      <c r="O33" t="s">
        <v>446</v>
      </c>
    </row>
    <row r="34" spans="1:15" x14ac:dyDescent="0.3">
      <c r="A34" s="141"/>
      <c r="B34" s="141"/>
      <c r="C34" s="141"/>
      <c r="D34" s="141"/>
      <c r="E34" s="141"/>
      <c r="F34" s="141"/>
      <c r="G34" s="141"/>
      <c r="O34" t="s">
        <v>447</v>
      </c>
    </row>
    <row r="35" spans="1:15" x14ac:dyDescent="0.3">
      <c r="A35" s="141"/>
      <c r="B35" s="141"/>
      <c r="C35" s="141"/>
      <c r="D35" s="141"/>
      <c r="E35" s="141"/>
      <c r="F35" s="141"/>
      <c r="G35" s="141"/>
      <c r="O35" t="s">
        <v>448</v>
      </c>
    </row>
    <row r="36" spans="1:15" x14ac:dyDescent="0.3">
      <c r="A36" s="141"/>
      <c r="B36" s="141"/>
      <c r="C36" s="141"/>
      <c r="D36" s="141"/>
      <c r="E36" s="141"/>
      <c r="F36" s="141"/>
      <c r="G36" s="141"/>
    </row>
    <row r="37" spans="1:15" x14ac:dyDescent="0.3">
      <c r="A37" s="141"/>
      <c r="B37" s="141"/>
      <c r="C37" s="141"/>
      <c r="D37" s="141"/>
      <c r="E37" s="141"/>
      <c r="F37" s="141"/>
      <c r="G37" s="141"/>
    </row>
    <row r="38" spans="1:15" x14ac:dyDescent="0.3">
      <c r="A38" s="141"/>
      <c r="B38" s="141"/>
      <c r="C38" s="141"/>
      <c r="D38" s="141"/>
      <c r="E38" s="141"/>
      <c r="F38" s="141"/>
      <c r="G38" s="141"/>
    </row>
    <row r="39" spans="1:15" x14ac:dyDescent="0.3">
      <c r="A39" s="141"/>
      <c r="B39" s="141"/>
      <c r="C39" s="141"/>
      <c r="D39" s="141"/>
      <c r="E39" s="141"/>
      <c r="F39" s="141"/>
      <c r="G39" s="141"/>
    </row>
    <row r="40" spans="1:15" x14ac:dyDescent="0.3">
      <c r="A40" s="143" t="s">
        <v>0</v>
      </c>
      <c r="B40" s="143" t="s">
        <v>455</v>
      </c>
      <c r="C40" s="143" t="s">
        <v>456</v>
      </c>
      <c r="D40" s="141"/>
      <c r="E40" s="141"/>
      <c r="F40" s="141"/>
      <c r="G40" s="143" t="s">
        <v>601</v>
      </c>
    </row>
    <row r="41" spans="1:15" x14ac:dyDescent="0.3">
      <c r="A41" s="141" t="s">
        <v>63</v>
      </c>
      <c r="B41" s="141"/>
      <c r="C41" s="146" t="s">
        <v>457</v>
      </c>
      <c r="D41" s="141"/>
      <c r="E41" s="141"/>
      <c r="F41" s="141">
        <v>1</v>
      </c>
      <c r="G41" s="141">
        <v>1</v>
      </c>
    </row>
    <row r="42" spans="1:15" x14ac:dyDescent="0.3">
      <c r="B42" s="141"/>
      <c r="C42" s="146" t="s">
        <v>458</v>
      </c>
      <c r="D42" s="141"/>
      <c r="E42" s="141"/>
      <c r="F42" s="141">
        <v>2</v>
      </c>
      <c r="G42" s="141"/>
    </row>
    <row r="43" spans="1:15" x14ac:dyDescent="0.3">
      <c r="A43" s="141"/>
      <c r="B43" s="141"/>
      <c r="C43" s="146" t="s">
        <v>459</v>
      </c>
      <c r="D43" s="141"/>
      <c r="E43" s="141"/>
      <c r="F43" s="141">
        <v>0</v>
      </c>
      <c r="G43" s="141"/>
    </row>
    <row r="44" spans="1:15" x14ac:dyDescent="0.3">
      <c r="A44" s="141"/>
      <c r="B44" s="141"/>
      <c r="C44" s="144" t="s">
        <v>460</v>
      </c>
      <c r="D44" s="141"/>
      <c r="E44" s="141"/>
      <c r="F44" s="141">
        <v>1</v>
      </c>
      <c r="G44" s="141"/>
    </row>
    <row r="45" spans="1:15" x14ac:dyDescent="0.3">
      <c r="A45" s="141"/>
      <c r="B45" s="141"/>
      <c r="C45" s="144" t="s">
        <v>461</v>
      </c>
      <c r="D45" s="141"/>
      <c r="E45" s="141"/>
      <c r="F45" s="141">
        <v>1</v>
      </c>
      <c r="G45" s="141"/>
    </row>
    <row r="46" spans="1:15" x14ac:dyDescent="0.3">
      <c r="A46" s="141"/>
      <c r="B46" s="141"/>
      <c r="C46" s="145" t="s">
        <v>462</v>
      </c>
      <c r="D46" s="141"/>
      <c r="E46" s="141"/>
      <c r="F46" s="141">
        <v>1</v>
      </c>
      <c r="G46" s="141"/>
    </row>
    <row r="47" spans="1:15" x14ac:dyDescent="0.3">
      <c r="A47" s="141"/>
      <c r="B47" s="141" t="s">
        <v>465</v>
      </c>
      <c r="C47" s="146" t="s">
        <v>465</v>
      </c>
      <c r="D47" s="141"/>
      <c r="E47" s="141"/>
      <c r="F47" s="141">
        <v>1</v>
      </c>
      <c r="G47" s="141"/>
    </row>
    <row r="48" spans="1:15" x14ac:dyDescent="0.3">
      <c r="C48" s="146" t="s">
        <v>463</v>
      </c>
      <c r="F48" s="141">
        <v>0</v>
      </c>
    </row>
    <row r="49" spans="2:6" x14ac:dyDescent="0.3">
      <c r="B49" s="141"/>
      <c r="C49" s="146" t="s">
        <v>464</v>
      </c>
      <c r="F49" s="141">
        <v>0</v>
      </c>
    </row>
    <row r="50" spans="2:6" x14ac:dyDescent="0.3">
      <c r="C50" s="146" t="s">
        <v>466</v>
      </c>
      <c r="F50" s="141">
        <v>1</v>
      </c>
    </row>
    <row r="51" spans="2:6" x14ac:dyDescent="0.3">
      <c r="C51" s="146" t="s">
        <v>467</v>
      </c>
      <c r="F51" s="141">
        <v>1</v>
      </c>
    </row>
    <row r="52" spans="2:6" x14ac:dyDescent="0.3">
      <c r="C52" s="146" t="s">
        <v>468</v>
      </c>
      <c r="F52" s="141">
        <v>1</v>
      </c>
    </row>
    <row r="53" spans="2:6" x14ac:dyDescent="0.3">
      <c r="C53" s="146" t="s">
        <v>469</v>
      </c>
      <c r="F53" s="141">
        <v>1</v>
      </c>
    </row>
    <row r="54" spans="2:6" x14ac:dyDescent="0.3">
      <c r="C54" s="144" t="s">
        <v>470</v>
      </c>
      <c r="F54" s="141">
        <v>1</v>
      </c>
    </row>
    <row r="55" spans="2:6" x14ac:dyDescent="0.3">
      <c r="C55" s="144" t="s">
        <v>471</v>
      </c>
      <c r="F55" s="141">
        <v>1</v>
      </c>
    </row>
    <row r="56" spans="2:6" x14ac:dyDescent="0.3">
      <c r="B56" t="s">
        <v>474</v>
      </c>
      <c r="C56" s="144" t="s">
        <v>472</v>
      </c>
      <c r="F56" s="141">
        <v>1</v>
      </c>
    </row>
    <row r="57" spans="2:6" x14ac:dyDescent="0.3">
      <c r="B57" t="s">
        <v>474</v>
      </c>
      <c r="C57" s="146" t="s">
        <v>473</v>
      </c>
      <c r="F57" s="141">
        <v>0</v>
      </c>
    </row>
    <row r="58" spans="2:6" x14ac:dyDescent="0.3">
      <c r="B58" s="141" t="s">
        <v>421</v>
      </c>
      <c r="C58" s="144" t="s">
        <v>475</v>
      </c>
      <c r="F58" s="141">
        <v>1</v>
      </c>
    </row>
    <row r="59" spans="2:6" x14ac:dyDescent="0.3">
      <c r="B59" t="s">
        <v>477</v>
      </c>
      <c r="C59" s="146" t="s">
        <v>476</v>
      </c>
      <c r="F59" s="141">
        <v>5</v>
      </c>
    </row>
    <row r="60" spans="2:6" x14ac:dyDescent="0.3">
      <c r="C60" s="146" t="s">
        <v>478</v>
      </c>
      <c r="F60" s="141">
        <v>2</v>
      </c>
    </row>
    <row r="61" spans="2:6" x14ac:dyDescent="0.3">
      <c r="C61" s="144" t="s">
        <v>479</v>
      </c>
      <c r="F61" s="141">
        <v>2</v>
      </c>
    </row>
    <row r="62" spans="2:6" x14ac:dyDescent="0.3">
      <c r="C62" s="144" t="s">
        <v>480</v>
      </c>
      <c r="F62" s="141">
        <v>2</v>
      </c>
    </row>
    <row r="63" spans="2:6" x14ac:dyDescent="0.3">
      <c r="C63" s="146" t="s">
        <v>481</v>
      </c>
      <c r="F63" s="141">
        <v>1</v>
      </c>
    </row>
    <row r="64" spans="2:6" x14ac:dyDescent="0.3">
      <c r="C64" s="144" t="s">
        <v>482</v>
      </c>
      <c r="F64" s="141">
        <v>1</v>
      </c>
    </row>
    <row r="65" spans="1:6" x14ac:dyDescent="0.3">
      <c r="C65" s="144" t="s">
        <v>483</v>
      </c>
      <c r="F65" s="141">
        <v>1</v>
      </c>
    </row>
    <row r="66" spans="1:6" x14ac:dyDescent="0.3">
      <c r="C66" s="144" t="s">
        <v>484</v>
      </c>
      <c r="F66" s="141">
        <v>1</v>
      </c>
    </row>
    <row r="67" spans="1:6" x14ac:dyDescent="0.3">
      <c r="C67" s="144" t="s">
        <v>485</v>
      </c>
      <c r="F67" s="141">
        <v>1</v>
      </c>
    </row>
    <row r="68" spans="1:6" x14ac:dyDescent="0.3">
      <c r="C68" s="144" t="s">
        <v>486</v>
      </c>
      <c r="F68" s="141">
        <v>1</v>
      </c>
    </row>
    <row r="69" spans="1:6" x14ac:dyDescent="0.3">
      <c r="C69" s="144" t="s">
        <v>487</v>
      </c>
      <c r="F69" s="141">
        <v>1</v>
      </c>
    </row>
    <row r="70" spans="1:6" x14ac:dyDescent="0.3">
      <c r="C70" s="144" t="s">
        <v>488</v>
      </c>
      <c r="F70" s="141">
        <v>1</v>
      </c>
    </row>
    <row r="71" spans="1:6" x14ac:dyDescent="0.3">
      <c r="C71" s="144" t="s">
        <v>489</v>
      </c>
      <c r="F71" s="141">
        <v>1</v>
      </c>
    </row>
    <row r="72" spans="1:6" x14ac:dyDescent="0.3">
      <c r="C72" s="144" t="s">
        <v>490</v>
      </c>
      <c r="F72" s="141">
        <v>1</v>
      </c>
    </row>
    <row r="73" spans="1:6" x14ac:dyDescent="0.3">
      <c r="B73" t="s">
        <v>491</v>
      </c>
      <c r="C73" s="123">
        <v>8</v>
      </c>
      <c r="F73" s="141">
        <v>8</v>
      </c>
    </row>
    <row r="74" spans="1:6" x14ac:dyDescent="0.3">
      <c r="B74" t="s">
        <v>492</v>
      </c>
      <c r="C74" s="147">
        <v>4</v>
      </c>
      <c r="F74" s="141">
        <v>0</v>
      </c>
    </row>
    <row r="75" spans="1:6" x14ac:dyDescent="0.3">
      <c r="A75" t="s">
        <v>166</v>
      </c>
      <c r="B75" t="s">
        <v>493</v>
      </c>
      <c r="C75" s="147">
        <v>4</v>
      </c>
      <c r="F75" s="141">
        <v>4</v>
      </c>
    </row>
    <row r="76" spans="1:6" x14ac:dyDescent="0.3">
      <c r="C76" s="147" t="s">
        <v>494</v>
      </c>
      <c r="F76" s="141">
        <v>1</v>
      </c>
    </row>
    <row r="77" spans="1:6" x14ac:dyDescent="0.3">
      <c r="C77" s="147" t="s">
        <v>495</v>
      </c>
      <c r="F77" s="141">
        <v>1</v>
      </c>
    </row>
    <row r="78" spans="1:6" x14ac:dyDescent="0.3">
      <c r="C78" s="147" t="s">
        <v>496</v>
      </c>
      <c r="F78" s="141">
        <v>1</v>
      </c>
    </row>
    <row r="79" spans="1:6" x14ac:dyDescent="0.3">
      <c r="C79" s="147" t="s">
        <v>497</v>
      </c>
      <c r="F79" s="141">
        <v>1</v>
      </c>
    </row>
    <row r="80" spans="1:6" x14ac:dyDescent="0.3">
      <c r="C80" s="147" t="s">
        <v>498</v>
      </c>
      <c r="F80" s="141">
        <v>1</v>
      </c>
    </row>
    <row r="81" spans="1:6" x14ac:dyDescent="0.3">
      <c r="C81" s="147" t="s">
        <v>499</v>
      </c>
      <c r="F81" s="141">
        <v>1</v>
      </c>
    </row>
    <row r="82" spans="1:6" x14ac:dyDescent="0.3">
      <c r="C82" s="147" t="s">
        <v>500</v>
      </c>
      <c r="F82" s="141">
        <v>1</v>
      </c>
    </row>
    <row r="83" spans="1:6" x14ac:dyDescent="0.3">
      <c r="C83" s="147" t="s">
        <v>501</v>
      </c>
      <c r="F83" s="141">
        <v>1</v>
      </c>
    </row>
    <row r="84" spans="1:6" x14ac:dyDescent="0.3">
      <c r="C84" s="147" t="s">
        <v>502</v>
      </c>
      <c r="F84" s="141">
        <v>1</v>
      </c>
    </row>
    <row r="85" spans="1:6" x14ac:dyDescent="0.3">
      <c r="C85" s="147" t="s">
        <v>423</v>
      </c>
      <c r="F85" s="141">
        <v>1</v>
      </c>
    </row>
    <row r="86" spans="1:6" x14ac:dyDescent="0.3">
      <c r="C86" s="147" t="s">
        <v>503</v>
      </c>
      <c r="F86" s="141">
        <v>1</v>
      </c>
    </row>
    <row r="87" spans="1:6" x14ac:dyDescent="0.3">
      <c r="C87" s="147" t="s">
        <v>504</v>
      </c>
      <c r="F87" s="141">
        <v>1</v>
      </c>
    </row>
    <row r="88" spans="1:6" x14ac:dyDescent="0.3">
      <c r="C88" s="147" t="s">
        <v>505</v>
      </c>
      <c r="F88" s="141">
        <v>1</v>
      </c>
    </row>
    <row r="89" spans="1:6" x14ac:dyDescent="0.3">
      <c r="A89" t="s">
        <v>2</v>
      </c>
      <c r="C89" s="147" t="s">
        <v>506</v>
      </c>
      <c r="F89" s="141">
        <v>1</v>
      </c>
    </row>
    <row r="90" spans="1:6" x14ac:dyDescent="0.3">
      <c r="A90" t="s">
        <v>507</v>
      </c>
      <c r="B90" t="s">
        <v>508</v>
      </c>
      <c r="C90" s="147" t="s">
        <v>509</v>
      </c>
      <c r="F90" s="141">
        <v>0</v>
      </c>
    </row>
    <row r="91" spans="1:6" x14ac:dyDescent="0.3">
      <c r="B91" t="s">
        <v>508</v>
      </c>
      <c r="C91" s="147" t="s">
        <v>510</v>
      </c>
      <c r="F91" s="141">
        <v>0</v>
      </c>
    </row>
    <row r="92" spans="1:6" x14ac:dyDescent="0.3">
      <c r="B92" t="s">
        <v>430</v>
      </c>
      <c r="C92" s="147" t="s">
        <v>511</v>
      </c>
      <c r="F92" s="141">
        <v>9</v>
      </c>
    </row>
    <row r="93" spans="1:6" x14ac:dyDescent="0.3">
      <c r="A93" t="s">
        <v>39</v>
      </c>
      <c r="B93" t="s">
        <v>508</v>
      </c>
      <c r="C93" s="147" t="s">
        <v>590</v>
      </c>
      <c r="F93" s="141">
        <v>0</v>
      </c>
    </row>
    <row r="94" spans="1:6" x14ac:dyDescent="0.3">
      <c r="B94" t="s">
        <v>508</v>
      </c>
      <c r="C94" s="147" t="s">
        <v>512</v>
      </c>
      <c r="F94" s="141">
        <v>1</v>
      </c>
    </row>
    <row r="95" spans="1:6" x14ac:dyDescent="0.3">
      <c r="C95" s="147" t="s">
        <v>513</v>
      </c>
      <c r="F95" s="141">
        <v>1</v>
      </c>
    </row>
    <row r="96" spans="1:6" x14ac:dyDescent="0.3">
      <c r="C96" s="80" t="s">
        <v>514</v>
      </c>
      <c r="F96" s="141">
        <v>0</v>
      </c>
    </row>
    <row r="97" spans="1:6" x14ac:dyDescent="0.3">
      <c r="C97" s="147" t="s">
        <v>515</v>
      </c>
      <c r="F97" s="141">
        <v>0</v>
      </c>
    </row>
    <row r="98" spans="1:6" x14ac:dyDescent="0.3">
      <c r="B98" t="s">
        <v>508</v>
      </c>
      <c r="C98" s="147" t="s">
        <v>516</v>
      </c>
      <c r="F98" s="141">
        <v>4</v>
      </c>
    </row>
    <row r="99" spans="1:6" x14ac:dyDescent="0.3">
      <c r="B99" t="s">
        <v>508</v>
      </c>
      <c r="C99" s="147" t="s">
        <v>517</v>
      </c>
      <c r="F99" s="141">
        <v>1</v>
      </c>
    </row>
    <row r="100" spans="1:6" x14ac:dyDescent="0.3">
      <c r="B100" t="s">
        <v>508</v>
      </c>
      <c r="C100" s="147" t="s">
        <v>518</v>
      </c>
      <c r="F100" s="141">
        <v>1</v>
      </c>
    </row>
    <row r="101" spans="1:6" x14ac:dyDescent="0.3">
      <c r="B101" t="s">
        <v>508</v>
      </c>
      <c r="C101" s="147" t="s">
        <v>519</v>
      </c>
      <c r="F101" s="141">
        <v>3</v>
      </c>
    </row>
    <row r="102" spans="1:6" x14ac:dyDescent="0.3">
      <c r="A102" t="s">
        <v>520</v>
      </c>
      <c r="C102" s="147" t="s">
        <v>521</v>
      </c>
      <c r="F102" s="141">
        <v>1</v>
      </c>
    </row>
    <row r="103" spans="1:6" x14ac:dyDescent="0.3">
      <c r="C103" s="147" t="s">
        <v>522</v>
      </c>
      <c r="F103" s="141">
        <v>1</v>
      </c>
    </row>
    <row r="104" spans="1:6" x14ac:dyDescent="0.3">
      <c r="B104" t="s">
        <v>508</v>
      </c>
      <c r="C104" s="147" t="s">
        <v>523</v>
      </c>
      <c r="F104" s="141">
        <v>0</v>
      </c>
    </row>
    <row r="105" spans="1:6" x14ac:dyDescent="0.3">
      <c r="B105" t="s">
        <v>508</v>
      </c>
      <c r="C105" s="147" t="s">
        <v>524</v>
      </c>
      <c r="F105" s="141">
        <v>1</v>
      </c>
    </row>
    <row r="106" spans="1:6" x14ac:dyDescent="0.3">
      <c r="B106" t="s">
        <v>508</v>
      </c>
      <c r="C106" s="147" t="s">
        <v>525</v>
      </c>
      <c r="F106" s="141">
        <v>1</v>
      </c>
    </row>
    <row r="107" spans="1:6" x14ac:dyDescent="0.3">
      <c r="C107" s="147" t="s">
        <v>526</v>
      </c>
      <c r="F107" s="141">
        <v>1</v>
      </c>
    </row>
    <row r="108" spans="1:6" x14ac:dyDescent="0.3">
      <c r="C108" s="147" t="s">
        <v>527</v>
      </c>
      <c r="F108" s="141">
        <v>1</v>
      </c>
    </row>
    <row r="109" spans="1:6" x14ac:dyDescent="0.3">
      <c r="C109" s="147" t="s">
        <v>528</v>
      </c>
      <c r="F109" s="141">
        <v>1</v>
      </c>
    </row>
    <row r="110" spans="1:6" x14ac:dyDescent="0.3">
      <c r="C110" s="147" t="s">
        <v>529</v>
      </c>
      <c r="F110" s="141">
        <v>1</v>
      </c>
    </row>
    <row r="111" spans="1:6" x14ac:dyDescent="0.3">
      <c r="C111" s="147" t="s">
        <v>530</v>
      </c>
      <c r="F111" s="141">
        <v>1</v>
      </c>
    </row>
    <row r="112" spans="1:6" x14ac:dyDescent="0.3">
      <c r="C112" s="147" t="s">
        <v>531</v>
      </c>
      <c r="F112" s="141">
        <v>1</v>
      </c>
    </row>
    <row r="113" spans="1:7" x14ac:dyDescent="0.3">
      <c r="C113" s="147" t="s">
        <v>532</v>
      </c>
      <c r="F113" s="141">
        <v>0</v>
      </c>
    </row>
    <row r="114" spans="1:7" x14ac:dyDescent="0.3">
      <c r="C114" s="147" t="s">
        <v>533</v>
      </c>
      <c r="F114" s="141">
        <v>2</v>
      </c>
    </row>
    <row r="115" spans="1:7" x14ac:dyDescent="0.3">
      <c r="C115" s="147" t="s">
        <v>534</v>
      </c>
      <c r="F115" s="141">
        <v>2</v>
      </c>
    </row>
    <row r="116" spans="1:7" x14ac:dyDescent="0.3">
      <c r="C116" s="147" t="s">
        <v>535</v>
      </c>
      <c r="F116" s="141">
        <v>0</v>
      </c>
    </row>
    <row r="117" spans="1:7" x14ac:dyDescent="0.3">
      <c r="C117" s="147" t="s">
        <v>591</v>
      </c>
      <c r="F117" s="141">
        <v>7</v>
      </c>
    </row>
    <row r="118" spans="1:7" x14ac:dyDescent="0.3">
      <c r="A118" t="s">
        <v>546</v>
      </c>
      <c r="B118" t="s">
        <v>536</v>
      </c>
      <c r="C118" s="147">
        <v>16</v>
      </c>
      <c r="F118" s="141">
        <v>16</v>
      </c>
    </row>
    <row r="119" spans="1:7" x14ac:dyDescent="0.3">
      <c r="C119" s="147" t="s">
        <v>537</v>
      </c>
      <c r="F119" s="141">
        <v>1</v>
      </c>
    </row>
    <row r="120" spans="1:7" x14ac:dyDescent="0.3">
      <c r="C120" s="147" t="s">
        <v>538</v>
      </c>
      <c r="F120" s="141">
        <v>0</v>
      </c>
    </row>
    <row r="121" spans="1:7" x14ac:dyDescent="0.3">
      <c r="C121" s="147" t="s">
        <v>539</v>
      </c>
      <c r="F121" s="141">
        <v>1</v>
      </c>
      <c r="G121">
        <v>1</v>
      </c>
    </row>
    <row r="122" spans="1:7" x14ac:dyDescent="0.3">
      <c r="C122" s="147" t="s">
        <v>540</v>
      </c>
      <c r="F122" s="141">
        <v>2</v>
      </c>
    </row>
    <row r="123" spans="1:7" x14ac:dyDescent="0.3">
      <c r="C123" s="147" t="s">
        <v>541</v>
      </c>
      <c r="F123" s="141">
        <v>1</v>
      </c>
      <c r="G123" s="147" t="s">
        <v>592</v>
      </c>
    </row>
    <row r="124" spans="1:7" x14ac:dyDescent="0.3">
      <c r="C124" s="147" t="s">
        <v>542</v>
      </c>
      <c r="F124" s="141">
        <v>1</v>
      </c>
    </row>
    <row r="125" spans="1:7" x14ac:dyDescent="0.3">
      <c r="C125" s="147" t="s">
        <v>543</v>
      </c>
      <c r="F125" s="141">
        <v>1</v>
      </c>
    </row>
    <row r="126" spans="1:7" x14ac:dyDescent="0.3">
      <c r="C126" s="147" t="s">
        <v>544</v>
      </c>
      <c r="F126" s="141">
        <v>1</v>
      </c>
    </row>
    <row r="127" spans="1:7" x14ac:dyDescent="0.3">
      <c r="C127" s="147" t="s">
        <v>545</v>
      </c>
      <c r="F127" s="141">
        <v>1</v>
      </c>
    </row>
    <row r="128" spans="1:7" x14ac:dyDescent="0.3">
      <c r="C128" s="147" t="s">
        <v>547</v>
      </c>
      <c r="F128" s="141">
        <v>1</v>
      </c>
    </row>
    <row r="129" spans="1:26" x14ac:dyDescent="0.3">
      <c r="C129" s="147" t="s">
        <v>548</v>
      </c>
      <c r="F129" s="141">
        <v>1</v>
      </c>
    </row>
    <row r="130" spans="1:26" x14ac:dyDescent="0.3">
      <c r="C130" s="147" t="s">
        <v>549</v>
      </c>
      <c r="F130" s="141">
        <v>1</v>
      </c>
    </row>
    <row r="131" spans="1:26" x14ac:dyDescent="0.3">
      <c r="C131" s="147" t="s">
        <v>550</v>
      </c>
      <c r="F131" s="141">
        <v>1</v>
      </c>
    </row>
    <row r="132" spans="1:26" x14ac:dyDescent="0.3">
      <c r="C132" s="147" t="s">
        <v>551</v>
      </c>
      <c r="F132" s="141">
        <v>2</v>
      </c>
    </row>
    <row r="133" spans="1:26" x14ac:dyDescent="0.3">
      <c r="C133" s="147" t="s">
        <v>552</v>
      </c>
      <c r="F133" s="141">
        <v>1</v>
      </c>
    </row>
    <row r="134" spans="1:26" x14ac:dyDescent="0.3">
      <c r="C134" s="147" t="s">
        <v>553</v>
      </c>
      <c r="F134" s="141">
        <v>1</v>
      </c>
    </row>
    <row r="135" spans="1:26" x14ac:dyDescent="0.3">
      <c r="C135" s="147" t="s">
        <v>554</v>
      </c>
      <c r="F135" s="141">
        <v>1</v>
      </c>
    </row>
    <row r="136" spans="1:26" x14ac:dyDescent="0.3">
      <c r="C136" s="147" t="s">
        <v>555</v>
      </c>
      <c r="F136" s="141">
        <v>1</v>
      </c>
    </row>
    <row r="137" spans="1:26" x14ac:dyDescent="0.3">
      <c r="C137" s="147" t="s">
        <v>556</v>
      </c>
      <c r="F137" s="141">
        <v>1</v>
      </c>
    </row>
    <row r="138" spans="1:26" x14ac:dyDescent="0.3">
      <c r="C138" s="147" t="s">
        <v>557</v>
      </c>
      <c r="F138" s="141">
        <v>2</v>
      </c>
    </row>
    <row r="139" spans="1:26" x14ac:dyDescent="0.3">
      <c r="C139" s="147" t="s">
        <v>558</v>
      </c>
      <c r="F139" s="141">
        <v>1</v>
      </c>
    </row>
    <row r="140" spans="1:26" x14ac:dyDescent="0.3">
      <c r="C140" s="147" t="s">
        <v>559</v>
      </c>
      <c r="F140" s="141">
        <v>1</v>
      </c>
    </row>
    <row r="141" spans="1:26" x14ac:dyDescent="0.3">
      <c r="A141" t="s">
        <v>560</v>
      </c>
      <c r="C141" s="147" t="s">
        <v>561</v>
      </c>
      <c r="F141" s="141">
        <v>14</v>
      </c>
      <c r="W141" t="s">
        <v>698</v>
      </c>
      <c r="Y141" t="s">
        <v>699</v>
      </c>
    </row>
    <row r="142" spans="1:26" x14ac:dyDescent="0.3">
      <c r="C142" s="147" t="s">
        <v>562</v>
      </c>
      <c r="F142" s="141">
        <v>1</v>
      </c>
      <c r="U142" s="62" t="s">
        <v>691</v>
      </c>
      <c r="W142" s="62" t="s">
        <v>692</v>
      </c>
      <c r="X142" s="62" t="s">
        <v>693</v>
      </c>
      <c r="Y142" s="62" t="s">
        <v>695</v>
      </c>
      <c r="Z142" s="62" t="s">
        <v>694</v>
      </c>
    </row>
    <row r="143" spans="1:26" x14ac:dyDescent="0.3">
      <c r="B143" t="s">
        <v>563</v>
      </c>
      <c r="C143" s="147">
        <v>5</v>
      </c>
      <c r="F143" s="141">
        <v>5</v>
      </c>
      <c r="U143" s="78">
        <v>42860</v>
      </c>
      <c r="W143">
        <v>1207</v>
      </c>
      <c r="X143">
        <v>60</v>
      </c>
    </row>
    <row r="144" spans="1:26" x14ac:dyDescent="0.3">
      <c r="C144" s="147" t="s">
        <v>564</v>
      </c>
      <c r="F144" s="141">
        <v>1</v>
      </c>
      <c r="U144" s="78">
        <v>42861</v>
      </c>
      <c r="W144">
        <f>W143-X143</f>
        <v>1147</v>
      </c>
      <c r="X144">
        <v>60</v>
      </c>
    </row>
    <row r="145" spans="1:25" x14ac:dyDescent="0.3">
      <c r="B145" t="s">
        <v>508</v>
      </c>
      <c r="C145" s="147" t="s">
        <v>565</v>
      </c>
      <c r="F145" s="141">
        <v>1</v>
      </c>
      <c r="U145" s="78">
        <v>42862</v>
      </c>
      <c r="W145">
        <f t="shared" ref="W145:W169" si="0">W144-X144</f>
        <v>1087</v>
      </c>
      <c r="X145">
        <v>60</v>
      </c>
    </row>
    <row r="146" spans="1:25" x14ac:dyDescent="0.3">
      <c r="C146" s="147" t="s">
        <v>566</v>
      </c>
      <c r="F146" s="141">
        <v>1</v>
      </c>
      <c r="U146" s="78">
        <v>42863</v>
      </c>
      <c r="W146">
        <f t="shared" si="0"/>
        <v>1027</v>
      </c>
      <c r="X146">
        <v>60</v>
      </c>
      <c r="Y146">
        <v>1082</v>
      </c>
    </row>
    <row r="147" spans="1:25" x14ac:dyDescent="0.3">
      <c r="C147" s="147" t="s">
        <v>567</v>
      </c>
      <c r="F147" s="141">
        <v>1</v>
      </c>
      <c r="U147" s="78">
        <v>42864</v>
      </c>
      <c r="W147">
        <f t="shared" si="0"/>
        <v>967</v>
      </c>
      <c r="X147">
        <v>60</v>
      </c>
      <c r="Y147">
        <v>1033</v>
      </c>
    </row>
    <row r="148" spans="1:25" x14ac:dyDescent="0.3">
      <c r="C148" s="147" t="s">
        <v>568</v>
      </c>
      <c r="F148" s="141">
        <v>1</v>
      </c>
      <c r="U148" s="78">
        <v>42865</v>
      </c>
      <c r="W148">
        <f t="shared" si="0"/>
        <v>907</v>
      </c>
      <c r="X148">
        <v>60</v>
      </c>
      <c r="Y148">
        <v>976</v>
      </c>
    </row>
    <row r="149" spans="1:25" x14ac:dyDescent="0.3">
      <c r="C149" s="147" t="s">
        <v>569</v>
      </c>
      <c r="F149" s="141">
        <v>2</v>
      </c>
      <c r="U149" s="78">
        <v>42866</v>
      </c>
      <c r="W149">
        <f t="shared" si="0"/>
        <v>847</v>
      </c>
      <c r="X149">
        <v>60</v>
      </c>
      <c r="Y149">
        <v>903</v>
      </c>
    </row>
    <row r="150" spans="1:25" x14ac:dyDescent="0.3">
      <c r="C150" s="147" t="s">
        <v>570</v>
      </c>
      <c r="F150" s="141">
        <v>2</v>
      </c>
      <c r="U150" s="78">
        <v>42867</v>
      </c>
      <c r="W150">
        <f t="shared" si="0"/>
        <v>787</v>
      </c>
      <c r="X150">
        <v>60</v>
      </c>
      <c r="Y150">
        <v>839</v>
      </c>
    </row>
    <row r="151" spans="1:25" x14ac:dyDescent="0.3">
      <c r="B151" t="s">
        <v>571</v>
      </c>
      <c r="C151" s="148" t="s">
        <v>572</v>
      </c>
      <c r="F151" s="141">
        <v>6</v>
      </c>
      <c r="U151" s="78">
        <v>42868</v>
      </c>
      <c r="W151">
        <f t="shared" si="0"/>
        <v>727</v>
      </c>
      <c r="X151">
        <v>60</v>
      </c>
      <c r="Y151">
        <v>745</v>
      </c>
    </row>
    <row r="152" spans="1:25" x14ac:dyDescent="0.3">
      <c r="A152" t="s">
        <v>573</v>
      </c>
      <c r="C152" s="147" t="s">
        <v>574</v>
      </c>
      <c r="F152" s="141">
        <v>1</v>
      </c>
      <c r="U152" s="78">
        <v>42869</v>
      </c>
      <c r="W152">
        <f t="shared" si="0"/>
        <v>667</v>
      </c>
      <c r="X152">
        <v>60</v>
      </c>
      <c r="Y152">
        <v>695</v>
      </c>
    </row>
    <row r="153" spans="1:25" x14ac:dyDescent="0.3">
      <c r="C153" s="147" t="s">
        <v>575</v>
      </c>
      <c r="F153" s="141">
        <v>1</v>
      </c>
      <c r="G153">
        <v>1</v>
      </c>
      <c r="U153" s="78">
        <v>42870</v>
      </c>
      <c r="W153">
        <f t="shared" si="0"/>
        <v>607</v>
      </c>
      <c r="X153">
        <v>60</v>
      </c>
      <c r="Y153">
        <v>612</v>
      </c>
    </row>
    <row r="154" spans="1:25" x14ac:dyDescent="0.3">
      <c r="C154" s="147" t="s">
        <v>576</v>
      </c>
      <c r="F154" s="141">
        <v>1</v>
      </c>
      <c r="U154" s="78">
        <v>42871</v>
      </c>
      <c r="W154">
        <f t="shared" si="0"/>
        <v>547</v>
      </c>
      <c r="X154">
        <v>60</v>
      </c>
      <c r="Y154">
        <v>493</v>
      </c>
    </row>
    <row r="155" spans="1:25" x14ac:dyDescent="0.3">
      <c r="C155" s="147" t="s">
        <v>577</v>
      </c>
      <c r="F155" s="141">
        <v>1</v>
      </c>
      <c r="U155" s="78">
        <v>42872</v>
      </c>
      <c r="W155">
        <f t="shared" si="0"/>
        <v>487</v>
      </c>
      <c r="X155">
        <v>60</v>
      </c>
    </row>
    <row r="156" spans="1:25" x14ac:dyDescent="0.3">
      <c r="C156" s="147" t="s">
        <v>578</v>
      </c>
      <c r="F156" s="141">
        <v>1</v>
      </c>
      <c r="U156" s="78">
        <v>42873</v>
      </c>
      <c r="W156">
        <v>398</v>
      </c>
      <c r="X156">
        <v>60</v>
      </c>
    </row>
    <row r="157" spans="1:25" x14ac:dyDescent="0.3">
      <c r="C157" s="147" t="s">
        <v>579</v>
      </c>
      <c r="F157" s="141">
        <v>6</v>
      </c>
      <c r="U157" s="78">
        <v>42874</v>
      </c>
      <c r="W157">
        <v>398</v>
      </c>
      <c r="X157">
        <v>60</v>
      </c>
    </row>
    <row r="158" spans="1:25" x14ac:dyDescent="0.3">
      <c r="B158" t="s">
        <v>508</v>
      </c>
      <c r="C158" s="147" t="s">
        <v>580</v>
      </c>
      <c r="F158" s="141">
        <v>1</v>
      </c>
      <c r="U158" s="78">
        <v>42875</v>
      </c>
      <c r="W158">
        <v>315</v>
      </c>
      <c r="X158">
        <v>60</v>
      </c>
      <c r="Y158">
        <v>315</v>
      </c>
    </row>
    <row r="159" spans="1:25" x14ac:dyDescent="0.3">
      <c r="C159" s="147" t="s">
        <v>426</v>
      </c>
      <c r="F159" s="141">
        <v>2</v>
      </c>
      <c r="U159" s="78">
        <v>42876</v>
      </c>
      <c r="W159">
        <v>243</v>
      </c>
      <c r="X159">
        <v>60</v>
      </c>
      <c r="Y159">
        <v>243</v>
      </c>
    </row>
    <row r="160" spans="1:25" x14ac:dyDescent="0.3">
      <c r="A160" t="s">
        <v>581</v>
      </c>
      <c r="B160" t="s">
        <v>585</v>
      </c>
      <c r="C160" s="147" t="s">
        <v>586</v>
      </c>
      <c r="F160" s="141">
        <v>9</v>
      </c>
      <c r="U160" s="78">
        <v>42877</v>
      </c>
      <c r="W160">
        <v>158</v>
      </c>
      <c r="X160">
        <v>70</v>
      </c>
      <c r="Y160">
        <v>158</v>
      </c>
    </row>
    <row r="161" spans="1:24" x14ac:dyDescent="0.3">
      <c r="C161" s="147" t="s">
        <v>582</v>
      </c>
      <c r="F161" s="141">
        <v>1</v>
      </c>
      <c r="U161" s="78">
        <v>42878</v>
      </c>
      <c r="W161">
        <f t="shared" si="0"/>
        <v>88</v>
      </c>
      <c r="X161">
        <v>70</v>
      </c>
    </row>
    <row r="162" spans="1:24" x14ac:dyDescent="0.3">
      <c r="C162" s="147" t="s">
        <v>583</v>
      </c>
      <c r="F162" s="141">
        <v>1</v>
      </c>
      <c r="U162" s="78">
        <v>42879</v>
      </c>
      <c r="W162">
        <f t="shared" si="0"/>
        <v>18</v>
      </c>
      <c r="X162">
        <v>70</v>
      </c>
    </row>
    <row r="163" spans="1:24" x14ac:dyDescent="0.3">
      <c r="C163" s="147" t="s">
        <v>584</v>
      </c>
      <c r="F163" s="141">
        <v>1</v>
      </c>
      <c r="U163" s="78">
        <v>42880</v>
      </c>
      <c r="W163">
        <f t="shared" si="0"/>
        <v>-52</v>
      </c>
      <c r="X163">
        <v>70</v>
      </c>
    </row>
    <row r="164" spans="1:24" x14ac:dyDescent="0.3">
      <c r="B164" t="s">
        <v>587</v>
      </c>
      <c r="C164" s="147">
        <v>3</v>
      </c>
      <c r="F164" s="141">
        <v>3</v>
      </c>
      <c r="U164" s="78">
        <v>42881</v>
      </c>
      <c r="W164">
        <f t="shared" si="0"/>
        <v>-122</v>
      </c>
      <c r="X164">
        <v>70</v>
      </c>
    </row>
    <row r="165" spans="1:24" x14ac:dyDescent="0.3">
      <c r="A165" t="s">
        <v>588</v>
      </c>
      <c r="B165" t="s">
        <v>589</v>
      </c>
      <c r="C165" s="147">
        <v>5</v>
      </c>
      <c r="F165" s="141">
        <v>5</v>
      </c>
      <c r="U165" s="78">
        <v>42882</v>
      </c>
      <c r="W165">
        <f t="shared" si="0"/>
        <v>-192</v>
      </c>
      <c r="X165">
        <v>70</v>
      </c>
    </row>
    <row r="166" spans="1:24" x14ac:dyDescent="0.3">
      <c r="C166" s="144" t="s">
        <v>433</v>
      </c>
      <c r="F166" s="141">
        <v>1</v>
      </c>
      <c r="U166" s="78">
        <v>42883</v>
      </c>
      <c r="V166" s="160" t="s">
        <v>115</v>
      </c>
      <c r="W166">
        <f t="shared" si="0"/>
        <v>-262</v>
      </c>
      <c r="X166">
        <v>70</v>
      </c>
    </row>
    <row r="167" spans="1:24" x14ac:dyDescent="0.3">
      <c r="C167" s="146" t="s">
        <v>434</v>
      </c>
      <c r="F167" s="141">
        <v>1</v>
      </c>
      <c r="U167" s="78">
        <v>42884</v>
      </c>
      <c r="V167" s="160" t="s">
        <v>109</v>
      </c>
      <c r="W167">
        <f t="shared" si="0"/>
        <v>-332</v>
      </c>
      <c r="X167">
        <v>70</v>
      </c>
    </row>
    <row r="168" spans="1:24" x14ac:dyDescent="0.3">
      <c r="C168" s="144" t="s">
        <v>435</v>
      </c>
      <c r="F168" s="141">
        <v>0</v>
      </c>
      <c r="U168" s="78">
        <v>42885</v>
      </c>
      <c r="V168" s="158" t="s">
        <v>110</v>
      </c>
      <c r="W168">
        <f t="shared" si="0"/>
        <v>-402</v>
      </c>
      <c r="X168">
        <v>70</v>
      </c>
    </row>
    <row r="169" spans="1:24" x14ac:dyDescent="0.3">
      <c r="C169" s="144" t="s">
        <v>436</v>
      </c>
      <c r="F169" s="141">
        <v>0</v>
      </c>
      <c r="U169" s="78">
        <v>42886</v>
      </c>
      <c r="V169" s="156" t="s">
        <v>111</v>
      </c>
      <c r="W169">
        <f t="shared" si="0"/>
        <v>-472</v>
      </c>
      <c r="X169">
        <v>70</v>
      </c>
    </row>
    <row r="170" spans="1:24" x14ac:dyDescent="0.3">
      <c r="C170" s="146" t="s">
        <v>437</v>
      </c>
      <c r="F170" s="141">
        <v>1</v>
      </c>
      <c r="U170" s="78"/>
    </row>
    <row r="171" spans="1:24" x14ac:dyDescent="0.3">
      <c r="C171" s="146" t="s">
        <v>449</v>
      </c>
      <c r="F171" s="141">
        <v>1</v>
      </c>
      <c r="U171" s="78"/>
    </row>
    <row r="172" spans="1:24" x14ac:dyDescent="0.3">
      <c r="C172" s="147" t="s">
        <v>438</v>
      </c>
      <c r="F172" s="141">
        <v>1</v>
      </c>
      <c r="U172" s="78"/>
    </row>
    <row r="173" spans="1:24" x14ac:dyDescent="0.3">
      <c r="C173" s="147" t="s">
        <v>439</v>
      </c>
      <c r="F173" s="141">
        <v>1</v>
      </c>
      <c r="U173" s="78"/>
    </row>
    <row r="174" spans="1:24" x14ac:dyDescent="0.3">
      <c r="C174" s="147" t="s">
        <v>440</v>
      </c>
      <c r="F174" s="141">
        <v>1</v>
      </c>
      <c r="O174" t="s">
        <v>686</v>
      </c>
      <c r="U174" s="78"/>
    </row>
    <row r="175" spans="1:24" x14ac:dyDescent="0.3">
      <c r="C175" s="147" t="s">
        <v>441</v>
      </c>
      <c r="F175" s="141">
        <v>1</v>
      </c>
      <c r="O175" t="s">
        <v>687</v>
      </c>
      <c r="U175" s="78"/>
    </row>
    <row r="176" spans="1:24" x14ac:dyDescent="0.3">
      <c r="C176" s="147" t="s">
        <v>594</v>
      </c>
      <c r="F176" s="141">
        <v>1</v>
      </c>
      <c r="O176" t="s">
        <v>689</v>
      </c>
      <c r="U176" s="78"/>
    </row>
    <row r="177" spans="2:21" x14ac:dyDescent="0.3">
      <c r="C177" s="147" t="s">
        <v>443</v>
      </c>
      <c r="F177" s="141">
        <v>1</v>
      </c>
      <c r="U177" s="78"/>
    </row>
    <row r="178" spans="2:21" x14ac:dyDescent="0.3">
      <c r="C178" s="147" t="s">
        <v>444</v>
      </c>
      <c r="F178" s="141">
        <v>1</v>
      </c>
      <c r="U178" s="78"/>
    </row>
    <row r="179" spans="2:21" x14ac:dyDescent="0.3">
      <c r="C179" s="147" t="s">
        <v>445</v>
      </c>
      <c r="F179" s="141">
        <v>1</v>
      </c>
      <c r="U179" s="78"/>
    </row>
    <row r="180" spans="2:21" x14ac:dyDescent="0.3">
      <c r="C180" s="147" t="s">
        <v>446</v>
      </c>
      <c r="F180" s="141">
        <v>1</v>
      </c>
      <c r="U180" s="78"/>
    </row>
    <row r="181" spans="2:21" x14ac:dyDescent="0.3">
      <c r="C181" s="147" t="s">
        <v>447</v>
      </c>
      <c r="F181" s="141">
        <v>1</v>
      </c>
      <c r="U181" s="78"/>
    </row>
    <row r="182" spans="2:21" x14ac:dyDescent="0.3">
      <c r="C182" s="147" t="s">
        <v>448</v>
      </c>
      <c r="F182" s="141">
        <v>1</v>
      </c>
    </row>
    <row r="183" spans="2:21" x14ac:dyDescent="0.3">
      <c r="B183" t="s">
        <v>593</v>
      </c>
      <c r="C183" s="147">
        <v>6</v>
      </c>
      <c r="F183" s="141">
        <v>6</v>
      </c>
    </row>
  </sheetData>
  <pageMargins left="0.7" right="0.7" top="0.75" bottom="0.75" header="0.3" footer="0.3"/>
  <pageSetup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opLeftCell="A43" workbookViewId="0">
      <selection activeCell="AA27" sqref="AA27"/>
    </sheetView>
  </sheetViews>
  <sheetFormatPr defaultRowHeight="14.4" x14ac:dyDescent="0.3"/>
  <sheetData>
    <row r="1" spans="1:3" x14ac:dyDescent="0.3">
      <c r="A1">
        <v>25</v>
      </c>
      <c r="B1">
        <v>39</v>
      </c>
      <c r="C1">
        <f>A1/B1</f>
        <v>0.64102564102564108</v>
      </c>
    </row>
    <row r="2" spans="1:3" x14ac:dyDescent="0.3">
      <c r="A2">
        <v>33</v>
      </c>
      <c r="B2">
        <v>40</v>
      </c>
      <c r="C2">
        <f t="shared" ref="C2:C51" si="0">A2/B2</f>
        <v>0.82499999999999996</v>
      </c>
    </row>
    <row r="3" spans="1:3" x14ac:dyDescent="0.3">
      <c r="A3">
        <v>26</v>
      </c>
      <c r="B3">
        <v>40</v>
      </c>
      <c r="C3">
        <f t="shared" si="0"/>
        <v>0.65</v>
      </c>
    </row>
    <row r="4" spans="1:3" x14ac:dyDescent="0.3">
      <c r="A4">
        <v>30</v>
      </c>
      <c r="B4">
        <v>40</v>
      </c>
      <c r="C4">
        <f t="shared" si="0"/>
        <v>0.75</v>
      </c>
    </row>
    <row r="5" spans="1:3" x14ac:dyDescent="0.3">
      <c r="A5">
        <v>19</v>
      </c>
      <c r="B5">
        <v>40</v>
      </c>
      <c r="C5">
        <f t="shared" si="0"/>
        <v>0.47499999999999998</v>
      </c>
    </row>
    <row r="6" spans="1:3" x14ac:dyDescent="0.3">
      <c r="A6">
        <v>11</v>
      </c>
      <c r="B6">
        <v>20</v>
      </c>
      <c r="C6">
        <f t="shared" si="0"/>
        <v>0.55000000000000004</v>
      </c>
    </row>
    <row r="7" spans="1:3" x14ac:dyDescent="0.3">
      <c r="A7">
        <v>23</v>
      </c>
      <c r="B7">
        <v>40</v>
      </c>
      <c r="C7">
        <f t="shared" si="0"/>
        <v>0.57499999999999996</v>
      </c>
    </row>
    <row r="8" spans="1:3" x14ac:dyDescent="0.3">
      <c r="A8">
        <v>27</v>
      </c>
      <c r="B8">
        <v>40</v>
      </c>
      <c r="C8">
        <f t="shared" si="0"/>
        <v>0.67500000000000004</v>
      </c>
    </row>
    <row r="9" spans="1:3" x14ac:dyDescent="0.3">
      <c r="A9">
        <v>10</v>
      </c>
      <c r="B9">
        <v>20</v>
      </c>
      <c r="C9">
        <f t="shared" si="0"/>
        <v>0.5</v>
      </c>
    </row>
    <row r="10" spans="1:3" x14ac:dyDescent="0.3">
      <c r="A10">
        <v>24</v>
      </c>
      <c r="B10">
        <v>40</v>
      </c>
      <c r="C10">
        <f t="shared" si="0"/>
        <v>0.6</v>
      </c>
    </row>
    <row r="11" spans="1:3" x14ac:dyDescent="0.3">
      <c r="A11">
        <v>27</v>
      </c>
      <c r="B11">
        <v>40</v>
      </c>
      <c r="C11">
        <f t="shared" si="0"/>
        <v>0.67500000000000004</v>
      </c>
    </row>
    <row r="12" spans="1:3" x14ac:dyDescent="0.3">
      <c r="A12">
        <v>23</v>
      </c>
      <c r="B12">
        <v>40</v>
      </c>
      <c r="C12">
        <f t="shared" si="0"/>
        <v>0.57499999999999996</v>
      </c>
    </row>
    <row r="13" spans="1:3" x14ac:dyDescent="0.3">
      <c r="A13">
        <v>18</v>
      </c>
      <c r="B13">
        <v>40</v>
      </c>
      <c r="C13">
        <f t="shared" si="0"/>
        <v>0.45</v>
      </c>
    </row>
    <row r="14" spans="1:3" x14ac:dyDescent="0.3">
      <c r="A14">
        <v>24</v>
      </c>
      <c r="B14">
        <v>40</v>
      </c>
      <c r="C14">
        <f t="shared" si="0"/>
        <v>0.6</v>
      </c>
    </row>
    <row r="15" spans="1:3" x14ac:dyDescent="0.3">
      <c r="A15">
        <v>24</v>
      </c>
      <c r="B15">
        <v>40</v>
      </c>
      <c r="C15">
        <f t="shared" si="0"/>
        <v>0.6</v>
      </c>
    </row>
    <row r="16" spans="1:3" x14ac:dyDescent="0.3">
      <c r="A16">
        <v>24</v>
      </c>
      <c r="B16">
        <v>40</v>
      </c>
      <c r="C16">
        <f t="shared" si="0"/>
        <v>0.6</v>
      </c>
    </row>
    <row r="17" spans="1:3" x14ac:dyDescent="0.3">
      <c r="A17">
        <v>23</v>
      </c>
      <c r="B17">
        <v>40</v>
      </c>
      <c r="C17">
        <f t="shared" si="0"/>
        <v>0.57499999999999996</v>
      </c>
    </row>
    <row r="18" spans="1:3" x14ac:dyDescent="0.3">
      <c r="A18">
        <v>16</v>
      </c>
      <c r="B18">
        <v>20</v>
      </c>
      <c r="C18">
        <f t="shared" si="0"/>
        <v>0.8</v>
      </c>
    </row>
    <row r="19" spans="1:3" x14ac:dyDescent="0.3">
      <c r="A19">
        <v>15</v>
      </c>
      <c r="B19">
        <v>40</v>
      </c>
      <c r="C19">
        <f t="shared" si="0"/>
        <v>0.375</v>
      </c>
    </row>
    <row r="20" spans="1:3" x14ac:dyDescent="0.3">
      <c r="A20">
        <v>11</v>
      </c>
      <c r="B20">
        <v>20</v>
      </c>
      <c r="C20">
        <f t="shared" si="0"/>
        <v>0.55000000000000004</v>
      </c>
    </row>
    <row r="21" spans="1:3" x14ac:dyDescent="0.3">
      <c r="A21">
        <v>30</v>
      </c>
      <c r="B21">
        <v>40</v>
      </c>
      <c r="C21">
        <f t="shared" si="0"/>
        <v>0.75</v>
      </c>
    </row>
    <row r="22" spans="1:3" x14ac:dyDescent="0.3">
      <c r="A22">
        <v>22</v>
      </c>
      <c r="B22">
        <v>40</v>
      </c>
      <c r="C22">
        <f t="shared" si="0"/>
        <v>0.55000000000000004</v>
      </c>
    </row>
    <row r="23" spans="1:3" x14ac:dyDescent="0.3">
      <c r="A23">
        <v>19</v>
      </c>
      <c r="B23">
        <v>40</v>
      </c>
      <c r="C23">
        <f t="shared" si="0"/>
        <v>0.47499999999999998</v>
      </c>
    </row>
    <row r="24" spans="1:3" x14ac:dyDescent="0.3">
      <c r="A24">
        <v>25</v>
      </c>
      <c r="B24">
        <v>40</v>
      </c>
      <c r="C24">
        <f t="shared" si="0"/>
        <v>0.625</v>
      </c>
    </row>
    <row r="25" spans="1:3" x14ac:dyDescent="0.3">
      <c r="A25">
        <v>19</v>
      </c>
      <c r="B25">
        <v>40</v>
      </c>
      <c r="C25">
        <f t="shared" si="0"/>
        <v>0.47499999999999998</v>
      </c>
    </row>
    <row r="26" spans="1:3" x14ac:dyDescent="0.3">
      <c r="A26">
        <v>30</v>
      </c>
      <c r="B26">
        <v>40</v>
      </c>
      <c r="C26">
        <f t="shared" si="0"/>
        <v>0.75</v>
      </c>
    </row>
    <row r="27" spans="1:3" x14ac:dyDescent="0.3">
      <c r="A27">
        <v>23</v>
      </c>
      <c r="B27">
        <v>40</v>
      </c>
      <c r="C27">
        <f t="shared" si="0"/>
        <v>0.57499999999999996</v>
      </c>
    </row>
    <row r="28" spans="1:3" x14ac:dyDescent="0.3">
      <c r="A28">
        <v>27</v>
      </c>
      <c r="B28">
        <v>40</v>
      </c>
      <c r="C28">
        <f t="shared" si="0"/>
        <v>0.67500000000000004</v>
      </c>
    </row>
    <row r="29" spans="1:3" x14ac:dyDescent="0.3">
      <c r="A29">
        <v>27</v>
      </c>
      <c r="B29">
        <v>40</v>
      </c>
      <c r="C29">
        <f t="shared" si="0"/>
        <v>0.67500000000000004</v>
      </c>
    </row>
    <row r="30" spans="1:3" x14ac:dyDescent="0.3">
      <c r="A30">
        <v>28</v>
      </c>
      <c r="B30">
        <v>40</v>
      </c>
      <c r="C30">
        <f t="shared" si="0"/>
        <v>0.7</v>
      </c>
    </row>
    <row r="31" spans="1:3" x14ac:dyDescent="0.3">
      <c r="A31">
        <v>23</v>
      </c>
      <c r="B31">
        <v>40</v>
      </c>
      <c r="C31">
        <f t="shared" si="0"/>
        <v>0.57499999999999996</v>
      </c>
    </row>
    <row r="32" spans="1:3" x14ac:dyDescent="0.3">
      <c r="A32">
        <v>17</v>
      </c>
      <c r="B32">
        <v>40</v>
      </c>
      <c r="C32">
        <f t="shared" si="0"/>
        <v>0.42499999999999999</v>
      </c>
    </row>
    <row r="33" spans="1:3" x14ac:dyDescent="0.3">
      <c r="A33">
        <v>24</v>
      </c>
      <c r="B33">
        <v>40</v>
      </c>
      <c r="C33">
        <f t="shared" si="0"/>
        <v>0.6</v>
      </c>
    </row>
    <row r="34" spans="1:3" x14ac:dyDescent="0.3">
      <c r="A34">
        <v>32</v>
      </c>
      <c r="B34">
        <v>40</v>
      </c>
      <c r="C34">
        <f t="shared" si="0"/>
        <v>0.8</v>
      </c>
    </row>
    <row r="35" spans="1:3" x14ac:dyDescent="0.3">
      <c r="A35">
        <v>20</v>
      </c>
      <c r="B35">
        <v>40</v>
      </c>
      <c r="C35">
        <f t="shared" si="0"/>
        <v>0.5</v>
      </c>
    </row>
    <row r="36" spans="1:3" x14ac:dyDescent="0.3">
      <c r="A36">
        <v>26</v>
      </c>
      <c r="B36">
        <v>40</v>
      </c>
      <c r="C36">
        <f t="shared" si="0"/>
        <v>0.65</v>
      </c>
    </row>
    <row r="37" spans="1:3" x14ac:dyDescent="0.3">
      <c r="A37">
        <v>24</v>
      </c>
      <c r="B37">
        <v>40</v>
      </c>
      <c r="C37">
        <f t="shared" si="0"/>
        <v>0.6</v>
      </c>
    </row>
    <row r="38" spans="1:3" x14ac:dyDescent="0.3">
      <c r="A38">
        <v>22</v>
      </c>
      <c r="B38">
        <v>40</v>
      </c>
      <c r="C38">
        <f t="shared" si="0"/>
        <v>0.55000000000000004</v>
      </c>
    </row>
    <row r="39" spans="1:3" x14ac:dyDescent="0.3">
      <c r="A39">
        <v>33</v>
      </c>
      <c r="B39">
        <v>40</v>
      </c>
      <c r="C39">
        <f t="shared" si="0"/>
        <v>0.82499999999999996</v>
      </c>
    </row>
    <row r="40" spans="1:3" x14ac:dyDescent="0.3">
      <c r="A40">
        <v>30</v>
      </c>
      <c r="B40">
        <v>40</v>
      </c>
      <c r="C40">
        <f t="shared" si="0"/>
        <v>0.75</v>
      </c>
    </row>
    <row r="41" spans="1:3" x14ac:dyDescent="0.3">
      <c r="A41">
        <v>34</v>
      </c>
      <c r="B41">
        <v>40</v>
      </c>
      <c r="C41">
        <f t="shared" si="0"/>
        <v>0.85</v>
      </c>
    </row>
    <row r="42" spans="1:3" x14ac:dyDescent="0.3">
      <c r="A42">
        <v>26</v>
      </c>
      <c r="B42">
        <v>40</v>
      </c>
      <c r="C42">
        <f t="shared" si="0"/>
        <v>0.65</v>
      </c>
    </row>
    <row r="43" spans="1:3" x14ac:dyDescent="0.3">
      <c r="A43">
        <v>25</v>
      </c>
      <c r="B43">
        <v>40</v>
      </c>
      <c r="C43">
        <f t="shared" si="0"/>
        <v>0.625</v>
      </c>
    </row>
    <row r="44" spans="1:3" x14ac:dyDescent="0.3">
      <c r="A44">
        <v>30</v>
      </c>
      <c r="B44">
        <v>40</v>
      </c>
      <c r="C44">
        <f t="shared" si="0"/>
        <v>0.75</v>
      </c>
    </row>
    <row r="45" spans="1:3" x14ac:dyDescent="0.3">
      <c r="A45">
        <v>28</v>
      </c>
      <c r="B45">
        <v>40</v>
      </c>
      <c r="C45">
        <f t="shared" si="0"/>
        <v>0.7</v>
      </c>
    </row>
    <row r="46" spans="1:3" x14ac:dyDescent="0.3">
      <c r="A46">
        <v>26</v>
      </c>
      <c r="B46">
        <v>40</v>
      </c>
      <c r="C46">
        <f t="shared" si="0"/>
        <v>0.65</v>
      </c>
    </row>
    <row r="47" spans="1:3" x14ac:dyDescent="0.3">
      <c r="A47">
        <v>24</v>
      </c>
      <c r="B47">
        <v>40</v>
      </c>
      <c r="C47">
        <f t="shared" si="0"/>
        <v>0.6</v>
      </c>
    </row>
    <row r="48" spans="1:3" x14ac:dyDescent="0.3">
      <c r="A48">
        <v>25</v>
      </c>
      <c r="B48">
        <v>40</v>
      </c>
      <c r="C48">
        <f t="shared" si="0"/>
        <v>0.625</v>
      </c>
    </row>
    <row r="49" spans="1:3" x14ac:dyDescent="0.3">
      <c r="A49">
        <v>29</v>
      </c>
      <c r="B49">
        <v>40</v>
      </c>
      <c r="C49">
        <f t="shared" si="0"/>
        <v>0.72499999999999998</v>
      </c>
    </row>
    <row r="50" spans="1:3" x14ac:dyDescent="0.3">
      <c r="A50">
        <v>27</v>
      </c>
      <c r="B50">
        <v>40</v>
      </c>
      <c r="C50">
        <f t="shared" si="0"/>
        <v>0.67500000000000004</v>
      </c>
    </row>
    <row r="51" spans="1:3" x14ac:dyDescent="0.3">
      <c r="A51">
        <v>27</v>
      </c>
      <c r="B51">
        <v>40</v>
      </c>
      <c r="C51">
        <f t="shared" si="0"/>
        <v>0.67500000000000004</v>
      </c>
    </row>
  </sheetData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topLeftCell="A19" workbookViewId="0">
      <selection activeCell="M24" sqref="M24"/>
    </sheetView>
  </sheetViews>
  <sheetFormatPr defaultRowHeight="14.4" x14ac:dyDescent="0.3"/>
  <cols>
    <col min="1" max="1" width="35.88671875" bestFit="1" customWidth="1"/>
    <col min="8" max="8" width="35.88671875" bestFit="1" customWidth="1"/>
  </cols>
  <sheetData>
    <row r="1" spans="1:13" x14ac:dyDescent="0.3">
      <c r="A1" s="5" t="s">
        <v>706</v>
      </c>
      <c r="B1" s="5">
        <v>5</v>
      </c>
      <c r="C1" s="5">
        <v>6</v>
      </c>
      <c r="D1" s="5">
        <v>0</v>
      </c>
      <c r="E1" s="172">
        <v>0.45</v>
      </c>
      <c r="F1" s="5" t="s">
        <v>707</v>
      </c>
      <c r="G1" s="5"/>
      <c r="H1" s="5" t="s">
        <v>706</v>
      </c>
      <c r="I1" s="5">
        <v>5</v>
      </c>
      <c r="J1" s="5">
        <v>2</v>
      </c>
      <c r="K1" s="5">
        <v>0</v>
      </c>
      <c r="L1" s="172">
        <v>0.71</v>
      </c>
      <c r="M1" s="5" t="s">
        <v>708</v>
      </c>
    </row>
    <row r="2" spans="1:13" x14ac:dyDescent="0.3">
      <c r="A2" t="s">
        <v>191</v>
      </c>
      <c r="B2">
        <v>33</v>
      </c>
      <c r="C2">
        <v>30</v>
      </c>
      <c r="D2">
        <v>0</v>
      </c>
      <c r="E2" s="173">
        <v>0.52</v>
      </c>
      <c r="F2" t="s">
        <v>709</v>
      </c>
      <c r="G2" t="s">
        <v>704</v>
      </c>
      <c r="H2" s="174" t="s">
        <v>198</v>
      </c>
      <c r="I2" s="174">
        <v>129</v>
      </c>
      <c r="J2" s="174">
        <v>51</v>
      </c>
      <c r="K2" s="174">
        <v>0</v>
      </c>
      <c r="L2" s="175">
        <v>0.72</v>
      </c>
      <c r="M2" s="174" t="s">
        <v>710</v>
      </c>
    </row>
    <row r="3" spans="1:13" x14ac:dyDescent="0.3">
      <c r="A3" s="174" t="s">
        <v>198</v>
      </c>
      <c r="B3" s="174">
        <v>166</v>
      </c>
      <c r="C3" s="174">
        <v>149</v>
      </c>
      <c r="D3" s="174">
        <v>0</v>
      </c>
      <c r="E3" s="175">
        <v>0.53</v>
      </c>
      <c r="F3" s="174" t="s">
        <v>711</v>
      </c>
      <c r="G3" t="s">
        <v>704</v>
      </c>
      <c r="H3" t="s">
        <v>190</v>
      </c>
      <c r="I3">
        <v>81</v>
      </c>
      <c r="J3">
        <v>24</v>
      </c>
      <c r="K3">
        <v>0</v>
      </c>
      <c r="L3" s="173">
        <v>0.77</v>
      </c>
      <c r="M3" t="s">
        <v>712</v>
      </c>
    </row>
    <row r="4" spans="1:13" x14ac:dyDescent="0.3">
      <c r="A4" s="176" t="s">
        <v>205</v>
      </c>
      <c r="B4" s="176">
        <v>77</v>
      </c>
      <c r="C4" s="176">
        <v>68</v>
      </c>
      <c r="D4" s="176">
        <v>0</v>
      </c>
      <c r="E4" s="177">
        <v>0.53</v>
      </c>
      <c r="F4" s="176" t="s">
        <v>711</v>
      </c>
      <c r="G4" s="176" t="s">
        <v>704</v>
      </c>
      <c r="H4" s="176" t="s">
        <v>205</v>
      </c>
      <c r="I4" s="176">
        <v>65</v>
      </c>
      <c r="J4" s="176">
        <v>17</v>
      </c>
      <c r="K4" s="176">
        <v>0</v>
      </c>
      <c r="L4" s="177">
        <v>0.79</v>
      </c>
      <c r="M4" s="176" t="s">
        <v>714</v>
      </c>
    </row>
    <row r="5" spans="1:13" x14ac:dyDescent="0.3">
      <c r="A5" s="147" t="s">
        <v>192</v>
      </c>
      <c r="B5" s="147">
        <v>131</v>
      </c>
      <c r="C5" s="147">
        <v>107</v>
      </c>
      <c r="D5" s="147">
        <v>0</v>
      </c>
      <c r="E5" s="178">
        <v>0.55000000000000004</v>
      </c>
      <c r="F5" s="147" t="s">
        <v>715</v>
      </c>
      <c r="G5" t="s">
        <v>713</v>
      </c>
      <c r="H5" t="s">
        <v>185</v>
      </c>
      <c r="I5">
        <v>12</v>
      </c>
      <c r="J5">
        <v>3</v>
      </c>
      <c r="K5">
        <v>0</v>
      </c>
      <c r="L5" s="173">
        <v>0.8</v>
      </c>
      <c r="M5" t="s">
        <v>716</v>
      </c>
    </row>
    <row r="6" spans="1:13" x14ac:dyDescent="0.3">
      <c r="A6" s="179" t="s">
        <v>717</v>
      </c>
      <c r="B6" s="179">
        <v>85</v>
      </c>
      <c r="C6" s="179">
        <v>69</v>
      </c>
      <c r="D6" s="179">
        <v>0</v>
      </c>
      <c r="E6" s="180">
        <v>0.55000000000000004</v>
      </c>
      <c r="F6" s="179" t="s">
        <v>715</v>
      </c>
      <c r="G6" t="s">
        <v>704</v>
      </c>
      <c r="H6" t="s">
        <v>194</v>
      </c>
      <c r="I6">
        <v>98</v>
      </c>
      <c r="J6">
        <v>23</v>
      </c>
      <c r="K6">
        <v>0</v>
      </c>
      <c r="L6" s="173">
        <v>0.81</v>
      </c>
      <c r="M6" t="s">
        <v>718</v>
      </c>
    </row>
    <row r="7" spans="1:13" x14ac:dyDescent="0.3">
      <c r="A7" t="s">
        <v>203</v>
      </c>
      <c r="B7">
        <v>113</v>
      </c>
      <c r="C7">
        <v>84</v>
      </c>
      <c r="D7">
        <v>0</v>
      </c>
      <c r="E7" s="173">
        <v>0.56999999999999995</v>
      </c>
      <c r="F7" t="s">
        <v>719</v>
      </c>
      <c r="G7" t="s">
        <v>720</v>
      </c>
      <c r="H7" t="s">
        <v>187</v>
      </c>
      <c r="I7">
        <v>160</v>
      </c>
      <c r="J7">
        <v>32</v>
      </c>
      <c r="K7">
        <v>0</v>
      </c>
      <c r="L7" s="173">
        <v>0.83</v>
      </c>
      <c r="M7" t="s">
        <v>721</v>
      </c>
    </row>
    <row r="8" spans="1:13" x14ac:dyDescent="0.3">
      <c r="A8" s="181" t="s">
        <v>188</v>
      </c>
      <c r="B8" s="181">
        <v>38</v>
      </c>
      <c r="C8" s="181">
        <v>28</v>
      </c>
      <c r="D8" s="181">
        <v>0</v>
      </c>
      <c r="E8" s="182">
        <v>0.57999999999999996</v>
      </c>
      <c r="F8" s="181" t="s">
        <v>722</v>
      </c>
      <c r="G8" t="s">
        <v>704</v>
      </c>
      <c r="H8" s="147" t="s">
        <v>192</v>
      </c>
      <c r="I8" s="147">
        <v>104</v>
      </c>
      <c r="J8" s="147">
        <v>23</v>
      </c>
      <c r="K8" s="147">
        <v>0</v>
      </c>
      <c r="L8" s="178">
        <v>0.82</v>
      </c>
      <c r="M8" s="147" t="s">
        <v>721</v>
      </c>
    </row>
    <row r="9" spans="1:13" x14ac:dyDescent="0.3">
      <c r="A9" t="s">
        <v>187</v>
      </c>
      <c r="B9">
        <v>193</v>
      </c>
      <c r="C9">
        <v>132</v>
      </c>
      <c r="D9">
        <v>0</v>
      </c>
      <c r="E9" s="173">
        <v>0.59</v>
      </c>
      <c r="F9" t="s">
        <v>723</v>
      </c>
      <c r="G9" t="s">
        <v>720</v>
      </c>
      <c r="H9" t="s">
        <v>202</v>
      </c>
      <c r="I9">
        <v>63</v>
      </c>
      <c r="J9">
        <v>13</v>
      </c>
      <c r="K9">
        <v>0</v>
      </c>
      <c r="L9" s="173">
        <v>0.83</v>
      </c>
      <c r="M9" t="s">
        <v>721</v>
      </c>
    </row>
    <row r="10" spans="1:13" x14ac:dyDescent="0.3">
      <c r="A10" t="s">
        <v>190</v>
      </c>
      <c r="B10">
        <v>112</v>
      </c>
      <c r="C10">
        <v>78</v>
      </c>
      <c r="D10">
        <v>0</v>
      </c>
      <c r="E10" s="173">
        <v>0.59</v>
      </c>
      <c r="F10" t="s">
        <v>723</v>
      </c>
      <c r="G10" t="s">
        <v>704</v>
      </c>
      <c r="H10" s="179" t="s">
        <v>717</v>
      </c>
      <c r="I10" s="179">
        <v>84</v>
      </c>
      <c r="J10" s="179">
        <v>17</v>
      </c>
      <c r="K10" s="179">
        <v>0</v>
      </c>
      <c r="L10" s="180">
        <v>0.83</v>
      </c>
      <c r="M10" s="179" t="s">
        <v>721</v>
      </c>
    </row>
    <row r="11" spans="1:13" x14ac:dyDescent="0.3">
      <c r="A11" t="s">
        <v>185</v>
      </c>
      <c r="B11">
        <v>15</v>
      </c>
      <c r="C11">
        <v>9</v>
      </c>
      <c r="D11">
        <v>0</v>
      </c>
      <c r="E11" s="173">
        <v>0.62</v>
      </c>
      <c r="F11" t="s">
        <v>724</v>
      </c>
      <c r="G11" t="s">
        <v>713</v>
      </c>
      <c r="H11" t="s">
        <v>186</v>
      </c>
      <c r="I11">
        <v>26</v>
      </c>
      <c r="J11">
        <v>5</v>
      </c>
      <c r="K11">
        <v>0</v>
      </c>
      <c r="L11" s="173">
        <v>0.84</v>
      </c>
      <c r="M11" t="s">
        <v>725</v>
      </c>
    </row>
    <row r="12" spans="1:13" x14ac:dyDescent="0.3">
      <c r="A12" t="s">
        <v>202</v>
      </c>
      <c r="B12">
        <v>72</v>
      </c>
      <c r="C12">
        <v>45</v>
      </c>
      <c r="D12">
        <v>0</v>
      </c>
      <c r="E12" s="173">
        <v>0.62</v>
      </c>
      <c r="F12" t="s">
        <v>724</v>
      </c>
      <c r="G12" t="s">
        <v>704</v>
      </c>
      <c r="H12" s="181" t="s">
        <v>188</v>
      </c>
      <c r="I12" s="181">
        <v>32</v>
      </c>
      <c r="J12" s="181">
        <v>6</v>
      </c>
      <c r="K12" s="181">
        <v>0</v>
      </c>
      <c r="L12" s="182">
        <v>0.84</v>
      </c>
      <c r="M12" s="181" t="s">
        <v>725</v>
      </c>
    </row>
    <row r="13" spans="1:13" x14ac:dyDescent="0.3">
      <c r="A13" t="s">
        <v>194</v>
      </c>
      <c r="B13">
        <v>151</v>
      </c>
      <c r="C13">
        <v>84</v>
      </c>
      <c r="D13">
        <v>0</v>
      </c>
      <c r="E13" s="173">
        <v>0.64</v>
      </c>
      <c r="F13" t="s">
        <v>726</v>
      </c>
      <c r="G13" t="s">
        <v>720</v>
      </c>
      <c r="H13" t="s">
        <v>203</v>
      </c>
      <c r="I13">
        <v>102</v>
      </c>
      <c r="J13">
        <v>19</v>
      </c>
      <c r="K13">
        <v>0</v>
      </c>
      <c r="L13" s="173">
        <v>0.84</v>
      </c>
      <c r="M13" t="s">
        <v>725</v>
      </c>
    </row>
    <row r="14" spans="1:13" x14ac:dyDescent="0.3">
      <c r="A14" t="s">
        <v>201</v>
      </c>
      <c r="B14">
        <v>19</v>
      </c>
      <c r="C14">
        <v>10</v>
      </c>
      <c r="D14">
        <v>0</v>
      </c>
      <c r="E14" s="173">
        <v>0.66</v>
      </c>
      <c r="F14" t="s">
        <v>727</v>
      </c>
      <c r="G14" t="s">
        <v>720</v>
      </c>
      <c r="H14" t="s">
        <v>191</v>
      </c>
      <c r="I14">
        <v>36</v>
      </c>
      <c r="J14">
        <v>6</v>
      </c>
      <c r="K14">
        <v>0</v>
      </c>
      <c r="L14" s="173">
        <v>0.86</v>
      </c>
      <c r="M14" t="s">
        <v>728</v>
      </c>
    </row>
    <row r="15" spans="1:13" x14ac:dyDescent="0.3">
      <c r="A15" t="s">
        <v>189</v>
      </c>
      <c r="B15">
        <v>8</v>
      </c>
      <c r="C15">
        <v>4</v>
      </c>
      <c r="D15">
        <v>0</v>
      </c>
      <c r="E15" s="173">
        <v>0.67</v>
      </c>
      <c r="F15" t="s">
        <v>729</v>
      </c>
      <c r="G15" t="s">
        <v>720</v>
      </c>
      <c r="H15" t="s">
        <v>201</v>
      </c>
      <c r="I15">
        <v>13</v>
      </c>
      <c r="J15">
        <v>2</v>
      </c>
      <c r="K15">
        <v>0</v>
      </c>
      <c r="L15" s="173">
        <v>0.87</v>
      </c>
      <c r="M15" t="s">
        <v>728</v>
      </c>
    </row>
    <row r="16" spans="1:13" x14ac:dyDescent="0.3">
      <c r="A16" t="s">
        <v>193</v>
      </c>
      <c r="B16">
        <v>51</v>
      </c>
      <c r="C16">
        <v>22</v>
      </c>
      <c r="D16">
        <v>0</v>
      </c>
      <c r="E16" s="173">
        <v>0.7</v>
      </c>
      <c r="F16" t="s">
        <v>730</v>
      </c>
      <c r="H16" t="s">
        <v>189</v>
      </c>
      <c r="I16">
        <v>8</v>
      </c>
      <c r="J16">
        <v>1</v>
      </c>
      <c r="K16">
        <v>0</v>
      </c>
      <c r="L16" s="173">
        <v>0.89</v>
      </c>
      <c r="M16" t="s">
        <v>731</v>
      </c>
    </row>
    <row r="17" spans="1:13" x14ac:dyDescent="0.3">
      <c r="A17" t="s">
        <v>195</v>
      </c>
      <c r="B17">
        <v>101</v>
      </c>
      <c r="C17">
        <v>40</v>
      </c>
      <c r="D17">
        <v>0</v>
      </c>
      <c r="E17" s="173">
        <v>0.72</v>
      </c>
      <c r="F17" t="s">
        <v>710</v>
      </c>
      <c r="H17" t="s">
        <v>193</v>
      </c>
      <c r="I17">
        <v>47</v>
      </c>
      <c r="J17">
        <v>5</v>
      </c>
      <c r="K17">
        <v>0</v>
      </c>
      <c r="L17" s="173">
        <v>0.9</v>
      </c>
      <c r="M17" t="s">
        <v>732</v>
      </c>
    </row>
    <row r="18" spans="1:13" x14ac:dyDescent="0.3">
      <c r="A18" t="s">
        <v>197</v>
      </c>
      <c r="B18">
        <v>25</v>
      </c>
      <c r="C18">
        <v>8</v>
      </c>
      <c r="D18">
        <v>0</v>
      </c>
      <c r="E18" s="173">
        <v>0.76</v>
      </c>
      <c r="F18" t="s">
        <v>733</v>
      </c>
      <c r="H18" t="s">
        <v>195</v>
      </c>
      <c r="I18">
        <v>86</v>
      </c>
      <c r="J18">
        <v>9</v>
      </c>
      <c r="K18">
        <v>0</v>
      </c>
      <c r="L18" s="173">
        <v>0.91</v>
      </c>
      <c r="M18" t="s">
        <v>732</v>
      </c>
    </row>
    <row r="19" spans="1:13" x14ac:dyDescent="0.3">
      <c r="A19" t="s">
        <v>186</v>
      </c>
      <c r="B19">
        <v>36</v>
      </c>
      <c r="C19">
        <v>11</v>
      </c>
      <c r="D19">
        <v>0</v>
      </c>
      <c r="E19" s="173">
        <v>0.77</v>
      </c>
      <c r="F19" t="s">
        <v>712</v>
      </c>
      <c r="G19" t="s">
        <v>720</v>
      </c>
      <c r="H19" t="s">
        <v>196</v>
      </c>
      <c r="I19">
        <v>15</v>
      </c>
      <c r="J19">
        <v>1</v>
      </c>
      <c r="K19">
        <v>0</v>
      </c>
      <c r="L19" s="173">
        <v>0.94</v>
      </c>
      <c r="M19" t="s">
        <v>734</v>
      </c>
    </row>
    <row r="20" spans="1:13" x14ac:dyDescent="0.3">
      <c r="A20" t="s">
        <v>196</v>
      </c>
      <c r="B20">
        <v>19</v>
      </c>
      <c r="C20">
        <v>5</v>
      </c>
      <c r="D20">
        <v>0</v>
      </c>
      <c r="E20" s="173">
        <v>0.79</v>
      </c>
      <c r="F20" t="s">
        <v>714</v>
      </c>
      <c r="G20" t="s">
        <v>720</v>
      </c>
      <c r="H20" t="s">
        <v>197</v>
      </c>
      <c r="I20">
        <v>19</v>
      </c>
      <c r="J20">
        <v>1</v>
      </c>
      <c r="K20">
        <v>0</v>
      </c>
      <c r="L20" s="173">
        <v>0.95</v>
      </c>
      <c r="M20" t="s">
        <v>734</v>
      </c>
    </row>
    <row r="21" spans="1:13" x14ac:dyDescent="0.3">
      <c r="A21" t="s">
        <v>200</v>
      </c>
      <c r="B21">
        <v>5</v>
      </c>
      <c r="C21">
        <v>1</v>
      </c>
      <c r="D21">
        <v>0</v>
      </c>
      <c r="E21" s="173">
        <v>0.83</v>
      </c>
      <c r="F21" t="s">
        <v>721</v>
      </c>
      <c r="H21" t="s">
        <v>200</v>
      </c>
      <c r="I21">
        <v>3</v>
      </c>
      <c r="J21">
        <v>0</v>
      </c>
      <c r="K21">
        <v>0</v>
      </c>
      <c r="L21" s="173">
        <v>1</v>
      </c>
      <c r="M21" t="s">
        <v>735</v>
      </c>
    </row>
    <row r="22" spans="1:13" x14ac:dyDescent="0.3">
      <c r="A22" t="s">
        <v>206</v>
      </c>
      <c r="B22">
        <v>37</v>
      </c>
      <c r="C22">
        <v>8</v>
      </c>
      <c r="D22">
        <v>0</v>
      </c>
      <c r="E22" s="173">
        <v>0.82</v>
      </c>
      <c r="F22" t="s">
        <v>721</v>
      </c>
      <c r="H22" t="s">
        <v>206</v>
      </c>
      <c r="I22">
        <v>32</v>
      </c>
      <c r="J22">
        <v>0</v>
      </c>
      <c r="K22">
        <v>0</v>
      </c>
      <c r="L22" s="173">
        <v>1</v>
      </c>
      <c r="M22" t="s">
        <v>735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MS2 Study</vt:lpstr>
      <vt:lpstr>Question Totals Calcs</vt:lpstr>
      <vt:lpstr>Step Study Daily 1</vt:lpstr>
      <vt:lpstr>Step Study Daily 2</vt:lpstr>
      <vt:lpstr>Daily Drawing</vt:lpstr>
      <vt:lpstr>FA Content</vt:lpstr>
      <vt:lpstr>UWorld</vt:lpstr>
      <vt:lpstr>Pathoma</vt:lpstr>
      <vt:lpstr>Sketchy</vt:lpstr>
      <vt:lpstr>Picmonic</vt:lpstr>
      <vt:lpstr>UWorld Stats 1</vt:lpstr>
      <vt:lpstr>First-Second UWorld Stats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2017-10-03T17:08:42Z</dcterms:created>
  <dcterms:modified xsi:type="dcterms:W3CDTF">2017-10-03T17:31:56Z</dcterms:modified>
</cp:coreProperties>
</file>